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M:\PLAN\Plan na 2022\powyżej 130 000\"/>
    </mc:Choice>
  </mc:AlternateContent>
  <bookViews>
    <workbookView xWindow="-120" yWindow="-120" windowWidth="29040" windowHeight="15840"/>
  </bookViews>
  <sheets>
    <sheet name="Arkusz1" sheetId="1" r:id="rId1"/>
    <sheet name="Arkusz2" sheetId="2" r:id="rId2"/>
  </sheets>
  <definedNames>
    <definedName name="_ftn1" localSheetId="0">Arkusz1!#REF!</definedName>
    <definedName name="_ftn2" localSheetId="0">Arkusz1!#REF!</definedName>
    <definedName name="_ftn3" localSheetId="0">Arkusz1!#REF!</definedName>
    <definedName name="_ftn4" localSheetId="0">Arkusz1!#REF!</definedName>
    <definedName name="_ftn5" localSheetId="0">Arkusz1!#REF!</definedName>
    <definedName name="_ftnref1" localSheetId="0">Arkusz1!$D$7</definedName>
    <definedName name="_ftnref2" localSheetId="0">Arkusz1!$E$7</definedName>
    <definedName name="_ftnref3" localSheetId="0">Arkusz1!$J$7</definedName>
    <definedName name="_ftnref4" localSheetId="0">Arkusz1!$K$7</definedName>
    <definedName name="_ftnref5" localSheetId="0">Arkusz1!$L$7</definedName>
    <definedName name="_xlnm.Print_Area" localSheetId="0">Arkusz1!$B$3:$L$386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1" i="1" l="1"/>
  <c r="H90" i="1"/>
  <c r="H200" i="1"/>
  <c r="H201" i="1" l="1"/>
  <c r="G183" i="1" l="1"/>
  <c r="H183" i="1" s="1"/>
  <c r="I183" i="1" s="1"/>
  <c r="G176" i="1"/>
  <c r="H176" i="1" s="1"/>
  <c r="I176" i="1" l="1"/>
  <c r="G317" i="1"/>
  <c r="H317" i="1" s="1"/>
  <c r="I317" i="1" s="1"/>
  <c r="H231" i="1" l="1"/>
  <c r="I231" i="1" s="1"/>
  <c r="H222" i="1"/>
  <c r="I222" i="1" s="1"/>
  <c r="H94" i="1"/>
  <c r="I94" i="1" s="1"/>
  <c r="I90" i="1"/>
  <c r="I91" i="1"/>
  <c r="I245" i="1"/>
  <c r="H245" i="1"/>
  <c r="I244" i="1"/>
  <c r="H244" i="1"/>
  <c r="I243" i="1"/>
  <c r="H243" i="1"/>
  <c r="I242" i="1"/>
  <c r="H242" i="1"/>
  <c r="I241" i="1"/>
  <c r="H241" i="1"/>
  <c r="I240" i="1"/>
  <c r="H240" i="1"/>
  <c r="I239" i="1"/>
  <c r="H239" i="1"/>
  <c r="H230" i="1"/>
  <c r="I230" i="1" s="1"/>
  <c r="H229" i="1"/>
  <c r="I229" i="1" s="1"/>
  <c r="H228" i="1"/>
  <c r="I228" i="1" s="1"/>
  <c r="H227" i="1"/>
  <c r="I227" i="1" s="1"/>
  <c r="H226" i="1"/>
  <c r="I226" i="1" s="1"/>
  <c r="H225" i="1"/>
  <c r="I225" i="1" s="1"/>
  <c r="H224" i="1"/>
  <c r="I224" i="1" s="1"/>
  <c r="H221" i="1"/>
  <c r="I221" i="1" s="1"/>
  <c r="H220" i="1"/>
  <c r="I220" i="1" s="1"/>
  <c r="H219" i="1"/>
  <c r="I219" i="1" s="1"/>
  <c r="H218" i="1"/>
  <c r="I218" i="1" s="1"/>
  <c r="H217" i="1"/>
  <c r="I217" i="1" s="1"/>
  <c r="H216" i="1"/>
  <c r="I216" i="1" s="1"/>
  <c r="H215" i="1"/>
  <c r="I215" i="1" s="1"/>
  <c r="H214" i="1"/>
  <c r="I214" i="1" s="1"/>
  <c r="H213" i="1"/>
  <c r="I213" i="1" s="1"/>
  <c r="H212" i="1"/>
  <c r="I212" i="1" s="1"/>
  <c r="H211" i="1"/>
  <c r="I211" i="1" s="1"/>
  <c r="H210" i="1"/>
  <c r="I210" i="1" s="1"/>
  <c r="H209" i="1"/>
  <c r="I209" i="1" s="1"/>
  <c r="H208" i="1"/>
  <c r="I208" i="1" s="1"/>
  <c r="H207" i="1"/>
  <c r="I207" i="1" s="1"/>
  <c r="H206" i="1"/>
  <c r="I206" i="1" s="1"/>
  <c r="H205" i="1"/>
  <c r="I205" i="1" s="1"/>
  <c r="H204" i="1"/>
  <c r="I204" i="1" s="1"/>
  <c r="H203" i="1"/>
  <c r="I203" i="1" s="1"/>
  <c r="H202" i="1"/>
  <c r="I202" i="1" s="1"/>
  <c r="I201" i="1"/>
  <c r="I200" i="1"/>
  <c r="H97" i="1"/>
  <c r="I97" i="1" s="1"/>
  <c r="H98" i="1"/>
  <c r="I98" i="1" s="1"/>
  <c r="H100" i="1"/>
  <c r="I100" i="1" s="1"/>
  <c r="H101" i="1"/>
  <c r="I101" i="1" s="1"/>
  <c r="H102" i="1"/>
  <c r="I102" i="1" s="1"/>
  <c r="H95" i="1"/>
  <c r="I95" i="1" s="1"/>
  <c r="H93" i="1"/>
  <c r="I93" i="1" s="1"/>
  <c r="H92" i="1"/>
  <c r="I92" i="1" s="1"/>
  <c r="H89" i="1"/>
  <c r="I89" i="1" s="1"/>
  <c r="G169" i="1" l="1"/>
  <c r="H169" i="1" s="1"/>
  <c r="I169" i="1" s="1"/>
  <c r="H197" i="1" l="1"/>
  <c r="I197" i="1" s="1"/>
  <c r="I387" i="1"/>
  <c r="H387" i="1"/>
  <c r="H120" i="1" l="1"/>
  <c r="I120" i="1" s="1"/>
  <c r="H119" i="1"/>
  <c r="I119" i="1" s="1"/>
  <c r="H118" i="1"/>
  <c r="I118" i="1" s="1"/>
  <c r="H115" i="1" l="1"/>
  <c r="H116" i="1"/>
  <c r="H117" i="1"/>
  <c r="H114" i="1"/>
  <c r="H112" i="1"/>
  <c r="I112" i="1" s="1"/>
  <c r="H108" i="1"/>
  <c r="H109" i="1"/>
  <c r="H110" i="1"/>
  <c r="H111" i="1"/>
  <c r="H107" i="1"/>
  <c r="H105" i="1" l="1"/>
  <c r="I105" i="1" s="1"/>
  <c r="H104" i="1"/>
  <c r="I104" i="1" l="1"/>
  <c r="H103" i="1"/>
  <c r="I103" i="1" s="1"/>
  <c r="H86" i="1"/>
  <c r="I86" i="1" s="1"/>
  <c r="H87" i="1"/>
  <c r="I87" i="1" s="1"/>
  <c r="H85" i="1"/>
  <c r="H69" i="1"/>
  <c r="H70" i="1"/>
  <c r="I70" i="1" s="1"/>
  <c r="H71" i="1"/>
  <c r="H72" i="1"/>
  <c r="H73" i="1"/>
  <c r="H74" i="1"/>
  <c r="H68" i="1"/>
  <c r="I68" i="1" s="1"/>
  <c r="H83" i="1"/>
  <c r="H82" i="1"/>
  <c r="H81" i="1"/>
  <c r="G68" i="1"/>
  <c r="H123" i="1"/>
  <c r="I123" i="1" s="1"/>
  <c r="H124" i="1"/>
  <c r="I124" i="1" s="1"/>
  <c r="I117" i="1"/>
  <c r="I110" i="1"/>
  <c r="I111" i="1"/>
  <c r="H77" i="1"/>
  <c r="I77" i="1" s="1"/>
  <c r="H78" i="1"/>
  <c r="I78" i="1" s="1"/>
  <c r="H79" i="1"/>
  <c r="I79" i="1" s="1"/>
  <c r="H80" i="1"/>
  <c r="I80" i="1" s="1"/>
  <c r="G380" i="1" l="1"/>
  <c r="H380" i="1" s="1"/>
  <c r="I380" i="1" s="1"/>
  <c r="G46" i="1" l="1"/>
  <c r="G39" i="1"/>
  <c r="G373" i="1"/>
  <c r="G282" i="1"/>
  <c r="I234" i="1"/>
  <c r="I235" i="1"/>
  <c r="I236" i="1"/>
  <c r="I237" i="1"/>
  <c r="I233" i="1"/>
  <c r="H234" i="1"/>
  <c r="H235" i="1"/>
  <c r="H236" i="1"/>
  <c r="H237" i="1"/>
  <c r="H233" i="1"/>
  <c r="H125" i="1"/>
  <c r="I125" i="1" s="1"/>
  <c r="H122" i="1"/>
  <c r="I122" i="1" s="1"/>
  <c r="I115" i="1"/>
  <c r="I116" i="1"/>
  <c r="I114" i="1"/>
  <c r="I108" i="1"/>
  <c r="I109" i="1"/>
  <c r="I107" i="1"/>
  <c r="I85" i="1"/>
  <c r="I81" i="1"/>
  <c r="I82" i="1"/>
  <c r="I83" i="1"/>
  <c r="H76" i="1"/>
  <c r="I76" i="1" s="1"/>
  <c r="I69" i="1"/>
  <c r="I71" i="1"/>
  <c r="I72" i="1"/>
  <c r="I73" i="1"/>
  <c r="I74" i="1"/>
  <c r="H39" i="1" l="1"/>
  <c r="I39" i="1" s="1"/>
  <c r="H282" i="1"/>
  <c r="I282" i="1" s="1"/>
  <c r="H46" i="1"/>
  <c r="I46" i="1" s="1"/>
  <c r="R6" i="2" l="1"/>
  <c r="R7" i="2" s="1"/>
  <c r="O6" i="2"/>
  <c r="O7" i="2" s="1"/>
  <c r="L5" i="2"/>
  <c r="L6" i="2" s="1"/>
  <c r="I7" i="2"/>
  <c r="I8" i="2" s="1"/>
  <c r="F4" i="2"/>
  <c r="F5" i="2" s="1"/>
  <c r="C11" i="2"/>
  <c r="C12" i="2" s="1"/>
  <c r="H373" i="1" l="1"/>
  <c r="I373" i="1" s="1"/>
  <c r="G366" i="1"/>
  <c r="G359" i="1"/>
  <c r="H359" i="1" s="1"/>
  <c r="I359" i="1" s="1"/>
  <c r="G352" i="1"/>
  <c r="H352" i="1" s="1"/>
  <c r="I352" i="1" s="1"/>
  <c r="G345" i="1"/>
  <c r="G338" i="1"/>
  <c r="G331" i="1"/>
  <c r="G324" i="1"/>
  <c r="H324" i="1" s="1"/>
  <c r="I324" i="1" s="1"/>
  <c r="G310" i="1"/>
  <c r="H310" i="1" s="1"/>
  <c r="I310" i="1" s="1"/>
  <c r="G303" i="1"/>
  <c r="G296" i="1"/>
  <c r="G289" i="1"/>
  <c r="G275" i="1"/>
  <c r="G268" i="1"/>
  <c r="H268" i="1" s="1"/>
  <c r="I268" i="1" s="1"/>
  <c r="G261" i="1"/>
  <c r="H261" i="1" s="1"/>
  <c r="I261" i="1" s="1"/>
  <c r="G254" i="1"/>
  <c r="G247" i="1"/>
  <c r="G190" i="1"/>
  <c r="H190" i="1" s="1"/>
  <c r="I190" i="1" s="1"/>
  <c r="G162" i="1"/>
  <c r="H162" i="1" s="1"/>
  <c r="I162" i="1" s="1"/>
  <c r="G155" i="1"/>
  <c r="G148" i="1"/>
  <c r="H148" i="1" s="1"/>
  <c r="I148" i="1" s="1"/>
  <c r="G141" i="1"/>
  <c r="H141" i="1" s="1"/>
  <c r="I141" i="1" s="1"/>
  <c r="G134" i="1"/>
  <c r="G127" i="1"/>
  <c r="H127" i="1" s="1"/>
  <c r="I127" i="1" s="1"/>
  <c r="G60" i="1"/>
  <c r="H60" i="1" s="1"/>
  <c r="I60" i="1" s="1"/>
  <c r="G53" i="1"/>
  <c r="G32" i="1"/>
  <c r="H32" i="1" s="1"/>
  <c r="I32" i="1" s="1"/>
  <c r="G25" i="1"/>
  <c r="G18" i="1"/>
  <c r="G11" i="1"/>
  <c r="H25" i="1" l="1"/>
  <c r="I25" i="1" s="1"/>
  <c r="H254" i="1"/>
  <c r="I254" i="1" s="1"/>
  <c r="H134" i="1"/>
  <c r="I134" i="1" s="1"/>
  <c r="H331" i="1"/>
  <c r="I331" i="1" s="1"/>
  <c r="H155" i="1"/>
  <c r="I155" i="1" s="1"/>
  <c r="H303" i="1"/>
  <c r="I303" i="1" s="1"/>
  <c r="H338" i="1"/>
  <c r="I338" i="1" s="1"/>
  <c r="H11" i="1"/>
  <c r="I11" i="1" s="1"/>
  <c r="H247" i="1"/>
  <c r="I247" i="1" s="1"/>
  <c r="H345" i="1"/>
  <c r="I345" i="1" s="1"/>
  <c r="H53" i="1"/>
  <c r="I53" i="1" s="1"/>
  <c r="H18" i="1"/>
  <c r="I18" i="1" s="1"/>
  <c r="H366" i="1"/>
  <c r="I366" i="1" s="1"/>
  <c r="H289" i="1"/>
  <c r="I289" i="1" s="1"/>
  <c r="H296" i="1"/>
  <c r="I296" i="1" s="1"/>
  <c r="H275" i="1"/>
  <c r="I275" i="1" s="1"/>
</calcChain>
</file>

<file path=xl/sharedStrings.xml><?xml version="1.0" encoding="utf-8"?>
<sst xmlns="http://schemas.openxmlformats.org/spreadsheetml/2006/main" count="1183" uniqueCount="351">
  <si>
    <t>Przedmiot zamówienia</t>
  </si>
  <si>
    <t>1. ROBOTY BUDOWLANE</t>
  </si>
  <si>
    <t>Odnowa oznakowania poziomego</t>
  </si>
  <si>
    <t xml:space="preserve">Remont cząstkowy nawierzchni </t>
  </si>
  <si>
    <t>MODERNIZACJA DRÓG</t>
  </si>
  <si>
    <t>DROGOWA INICJATYWA SAMORZĄDOWA</t>
  </si>
  <si>
    <t>RPO</t>
  </si>
  <si>
    <t>REMONTY BUDYNKÓW</t>
  </si>
  <si>
    <t>2. DOSTAWY</t>
  </si>
  <si>
    <t>Paliwa płynne: benzyna, olej napędowy</t>
  </si>
  <si>
    <t>Materiały chodnikowe: płyty chodnikowe, produkty betonowe: kostki betonowe, obrzeża, krawężniki</t>
  </si>
  <si>
    <t>Materiały do naprawy nawierzchni drogowych - masa na zimno</t>
  </si>
  <si>
    <t>Sól drogowa</t>
  </si>
  <si>
    <t>Znaki drogowe - oznakowanie pionowe bez montażu</t>
  </si>
  <si>
    <t>Słupki prowadzące bez montażu</t>
  </si>
  <si>
    <t>Zakup i dystrybucja energii elektrycznej (budynki+ sygnalizacje świetlne+ preselekcja)</t>
  </si>
  <si>
    <t>3. USŁUGI</t>
  </si>
  <si>
    <t>OPRACOWANIE DOKUMENTACJI PROJEKTOWEJ</t>
  </si>
  <si>
    <t xml:space="preserve">OPRACOWANIE PROGRAMU FUNKCJONALNO-UŻYTKOWEGO </t>
  </si>
  <si>
    <t>NADZORY BRANŻOWE</t>
  </si>
  <si>
    <t>INŻYNIER KONTRAKTU</t>
  </si>
  <si>
    <t xml:space="preserve">Usługa zimowego utrzymanie dróg i chodników </t>
  </si>
  <si>
    <t xml:space="preserve">Usługa sprzątania letniego   </t>
  </si>
  <si>
    <t>Usługi w zakresie konserwacji publicznych instalacji oświetleniowych, sygnalizatorów i znaków aktywnych</t>
  </si>
  <si>
    <t>Usługi związane z pozyskiwaniem drewna  /wycinka drzew z ewentualnym nasadzeniem, frezowanie pni/</t>
  </si>
  <si>
    <t>Usługi związane z pielęgnacją zadrzewienia</t>
  </si>
  <si>
    <t>Prace interwencyjne w pasie drogowym</t>
  </si>
  <si>
    <t xml:space="preserve">Zbieranie i przekazanie do utylizacji padłych zwierząt  </t>
  </si>
  <si>
    <t>Usługi ochroniarskie, dozoru, nadzoru przy użyciu alarmu</t>
  </si>
  <si>
    <t>Usługi sprzątania pomieszczeń biurowych i socjalnych wraz z usługami gospodarczymi</t>
  </si>
  <si>
    <t>Usługa transmisji danych: internet</t>
  </si>
  <si>
    <t xml:space="preserve">Umowa wieloletnia została zawarta na okres od 01.10.2020 r do 30.09.2022 r. </t>
  </si>
  <si>
    <t>Usługa transmisji danych: system ewidencji karty SIM</t>
  </si>
  <si>
    <t>Umowa wieloletnia została zawarta na okres od 01.09.2020 r do 31.08.2022 r.</t>
  </si>
  <si>
    <t>wartość netto</t>
  </si>
  <si>
    <t>ZDW Bydgoszcz</t>
  </si>
  <si>
    <t>RDW Inowrocław</t>
  </si>
  <si>
    <t>RDW Toruń</t>
  </si>
  <si>
    <t>RDW Tuchla</t>
  </si>
  <si>
    <t>RDW Wąbrzeźno</t>
  </si>
  <si>
    <t>RDW Włocławek</t>
  </si>
  <si>
    <t>RDW Żołędowo</t>
  </si>
  <si>
    <t>II/III</t>
  </si>
  <si>
    <t>I/II</t>
  </si>
  <si>
    <t>IV</t>
  </si>
  <si>
    <t>I</t>
  </si>
  <si>
    <t>II</t>
  </si>
  <si>
    <t>RDW Tuchola</t>
  </si>
  <si>
    <t>Wydział Dróg</t>
  </si>
  <si>
    <t>I/II/III</t>
  </si>
  <si>
    <t>ZAPROJEKTUJ I WYBUDUJ / RPO</t>
  </si>
  <si>
    <t>Wydział Inwestycji</t>
  </si>
  <si>
    <t>INWESTYCJE WŁASNE</t>
  </si>
  <si>
    <t>Rejon/ZDW/Wydział</t>
  </si>
  <si>
    <t>1.1.</t>
  </si>
  <si>
    <t>1.4.</t>
  </si>
  <si>
    <t>1.5.</t>
  </si>
  <si>
    <t>1.8.</t>
  </si>
  <si>
    <t>1.9.</t>
  </si>
  <si>
    <t>1.10.</t>
  </si>
  <si>
    <t>1.11.</t>
  </si>
  <si>
    <t>1.12.</t>
  </si>
  <si>
    <t>1.13.</t>
  </si>
  <si>
    <t>1.14.</t>
  </si>
  <si>
    <t>1.15.</t>
  </si>
  <si>
    <t>1.16.</t>
  </si>
  <si>
    <t>1.17.</t>
  </si>
  <si>
    <t>1.18.</t>
  </si>
  <si>
    <t>1.19.</t>
  </si>
  <si>
    <t>1.20.</t>
  </si>
  <si>
    <t>1.21.</t>
  </si>
  <si>
    <t>1.22.</t>
  </si>
  <si>
    <t>1.23.</t>
  </si>
  <si>
    <t>1.24.</t>
  </si>
  <si>
    <t>1.25.</t>
  </si>
  <si>
    <t>1.30.</t>
  </si>
  <si>
    <t>1.31.</t>
  </si>
  <si>
    <t>1.32.</t>
  </si>
  <si>
    <t>1.33.</t>
  </si>
  <si>
    <t>1.35.</t>
  </si>
  <si>
    <t>1.36.</t>
  </si>
  <si>
    <t>1.37.</t>
  </si>
  <si>
    <t>1.38.</t>
  </si>
  <si>
    <t>1.39.</t>
  </si>
  <si>
    <t>1.40.</t>
  </si>
  <si>
    <t>1.41.</t>
  </si>
  <si>
    <t>1.42.</t>
  </si>
  <si>
    <t>1.43.</t>
  </si>
  <si>
    <t>Przetarg nieograniczony</t>
  </si>
  <si>
    <t>1.44.</t>
  </si>
  <si>
    <t>1.45.</t>
  </si>
  <si>
    <t>Wydział Administracji i Zaplecza</t>
  </si>
  <si>
    <t>szacowanie zostanie podane do planu zamówień na 2023 rok</t>
  </si>
  <si>
    <t>3.1.</t>
  </si>
  <si>
    <t>3.2.</t>
  </si>
  <si>
    <t>3.3.</t>
  </si>
  <si>
    <t>3.5.</t>
  </si>
  <si>
    <t>3.6.</t>
  </si>
  <si>
    <t>3.7.</t>
  </si>
  <si>
    <t>3.12.</t>
  </si>
  <si>
    <t>3.13.</t>
  </si>
  <si>
    <t>3.14.</t>
  </si>
  <si>
    <t>3.15.</t>
  </si>
  <si>
    <t>3.16.</t>
  </si>
  <si>
    <t>Podstawowy z negocjacjami</t>
  </si>
  <si>
    <t>x</t>
  </si>
  <si>
    <t>zamówienie z wolnej ręki powtarzające się</t>
  </si>
  <si>
    <t>3.4.</t>
  </si>
  <si>
    <t>3.18.</t>
  </si>
  <si>
    <t>3.19.</t>
  </si>
  <si>
    <t>3.20.</t>
  </si>
  <si>
    <t>3.21.</t>
  </si>
  <si>
    <t>3.22.</t>
  </si>
  <si>
    <t>3.23.</t>
  </si>
  <si>
    <t>3.24.</t>
  </si>
  <si>
    <t>3.25.</t>
  </si>
  <si>
    <t>3.26.</t>
  </si>
  <si>
    <t>3.27.</t>
  </si>
  <si>
    <t>3.30.</t>
  </si>
  <si>
    <t>3.31.</t>
  </si>
  <si>
    <t>Przewidywany tryb albo procedura udzielenia zamówienia</t>
  </si>
  <si>
    <t>Orientacyjna wartość zamówienia</t>
  </si>
  <si>
    <t>Przewidywany termin wszczęcia postępowania</t>
  </si>
  <si>
    <t>Informacje dodatkowe</t>
  </si>
  <si>
    <t>Informacja na temat aktualizacji</t>
  </si>
  <si>
    <t>suma wartość netto</t>
  </si>
  <si>
    <t>EURO</t>
  </si>
  <si>
    <t>1.46.</t>
  </si>
  <si>
    <t>1.47.</t>
  </si>
  <si>
    <t>1.48.</t>
  </si>
  <si>
    <t>PLAN ZAMÓWIEŃ NA 2022 ROK</t>
  </si>
  <si>
    <t xml:space="preserve"> Ścinka poboczy, umacnianie poboczy  oraz pogłębianie rowów  </t>
  </si>
  <si>
    <t>III/IV</t>
  </si>
  <si>
    <t xml:space="preserve">Montaż barier drogowych stalowych wraz z dostawą i demontażem </t>
  </si>
  <si>
    <t>przewidziano w ogłoszeniu</t>
  </si>
  <si>
    <t xml:space="preserve">Jedno postępowanie z podziałem na części. Procedurę przeprowadzi </t>
  </si>
  <si>
    <t>nie dotyczy 2022</t>
  </si>
  <si>
    <t xml:space="preserve">Umowa wieloletnia dla wszystkich RDW i ZDW zawarta  do 30.06.2022r. RDW Tuchola i RDW Włocławek zrealizowanie umowy luty/marzec 2022 r  </t>
  </si>
  <si>
    <t>Umowa wieloletnia dla wszystkich RDW do 31.12.2022 r</t>
  </si>
  <si>
    <t>szacowanie zostanie podane do planu zamówień na rok 2023 r</t>
  </si>
  <si>
    <t xml:space="preserve">Umowa wieloletnia dla wszystkich RDW do 15.05.2023 r </t>
  </si>
  <si>
    <t>Usługi w zakresie  napraw i konserwacji osprzętu i innego sprzętu: sprzęt zimowy wraz z częściami</t>
  </si>
  <si>
    <t>Usługi w zakresie napraw i konserwacji pojazdów specjalistycznych MERCEDES-BENZ UNIMOG wraz z częściami zamiennymi</t>
  </si>
  <si>
    <t xml:space="preserve">Umowa wieloletnia została zawarta na okres od 01.01.2022 r do 31.12.2023 r. </t>
  </si>
  <si>
    <t>dotyczy planu na 2023</t>
  </si>
  <si>
    <t xml:space="preserve">Umowa wieloletnia została zawarta na okres od .01.2022 r do 31.12.2023 r. </t>
  </si>
  <si>
    <t xml:space="preserve">Usługi najmu sprzętu do bieżącego utrzymania dróg wojewódzkich </t>
  </si>
  <si>
    <t>dotyzy planu na 2023</t>
  </si>
  <si>
    <t>1.1 a</t>
  </si>
  <si>
    <t xml:space="preserve">1.2. </t>
  </si>
  <si>
    <t>1.3.</t>
  </si>
  <si>
    <t>1.4.a</t>
  </si>
  <si>
    <t>1.49.</t>
  </si>
  <si>
    <t>1.50.</t>
  </si>
  <si>
    <t>1.51.</t>
  </si>
  <si>
    <t>1.52.</t>
  </si>
  <si>
    <t>1.53.</t>
  </si>
  <si>
    <t>1.54.</t>
  </si>
  <si>
    <t>1.56.</t>
  </si>
  <si>
    <t>1.57.</t>
  </si>
  <si>
    <t>1.59.</t>
  </si>
  <si>
    <t>1.60.</t>
  </si>
  <si>
    <r>
      <t xml:space="preserve">MODERNIZACJA GRUPA III KUJAWSKO - POMORSKIEGO PLANU SPÓJNOŚCI KOMUNIKACYJI DROGOWEJ I KOLEJOWEJ </t>
    </r>
    <r>
      <rPr>
        <b/>
        <sz val="8"/>
        <color rgb="FFFF0000"/>
        <rFont val="Times New Roman"/>
        <family val="1"/>
        <charset val="238"/>
      </rPr>
      <t>2014 - 2020</t>
    </r>
  </si>
  <si>
    <t>RDW Inowroclaw</t>
  </si>
  <si>
    <t>Umowa wieloletnia dla wszystkich RDW zawarta od 01.11.2020 r do 31.03.2023 r</t>
  </si>
  <si>
    <t>Umowa wieloletnia dla wszystkich RDW oraz ZDW zawarta do 31.12.2022 r  Pod koniec 2022 r będzie wszczęta procedura przetargowa</t>
  </si>
  <si>
    <t>3.8.</t>
  </si>
  <si>
    <t>3.9.</t>
  </si>
  <si>
    <t>3.10.</t>
  </si>
  <si>
    <t>3.11.</t>
  </si>
  <si>
    <t>3.17.</t>
  </si>
  <si>
    <t>3.28.</t>
  </si>
  <si>
    <t>3.29.</t>
  </si>
  <si>
    <t>podstawowy z negocjacjami</t>
  </si>
  <si>
    <t xml:space="preserve">Usługi w zakresie napraw i konserwacji pojazdów silnikowych i podobnego sprzętu; usługi warsztatowe, kontrola techniczna wraz z częściami </t>
  </si>
  <si>
    <t>Usługi pocztowe</t>
  </si>
  <si>
    <t>Przebudowa drogi wojewódzkiej nr 267 Ujma Duża – Piotrków Kujawski od km 10+902 do km 11+383 polegającej na budowie chodnika nie przekraczającego pas drogowy</t>
  </si>
  <si>
    <t>Przebudowa drogi wojewódzkiej nr 557 Rypin-Lipno od km 29+537 do 30+379 polegającego na budowie chodnika nie przekraczającego pas drogowy</t>
  </si>
  <si>
    <t>Budowa chodnika w miejscowości Zławieś Mała. Przebudowa drogi wojewódzkiej nr 546 w m. Zławieś Mała.</t>
  </si>
  <si>
    <t>Ułożenie cienkiej warstwy na zimno typu „Slurry Seal” z mieszanki mineralno-emulsyjnej na nawierzchni drogi wojewódzkiej nr 550 Chełmno - Unisław, odc. Unisław, od km 22+752 do km 23+602, dł. 0,850 km</t>
  </si>
  <si>
    <t>Ułożenie cienkiej warstwy na zimno typu „Slurry Seal” z mieszanki mineralno-emulsyjnej na nawierzchni drogi wojewódzkiej nr 256 Trzeciewiec (DK5) - Włóki – Bydgoszcz, odc. Trzęsacz - Chełmszczonka, od km 3+495 do km 4+865, dł. 1,370 km</t>
  </si>
  <si>
    <t>Ułożenie cienkiej warstwy na zimno typu „Slurry Seal” z mieszanki mineralno-emulsyjnej na nawierzchni drogi wojewódzkiej nr 247 Kcynia - Szubin, odc. Mycielewo - Zalesie, od km 5+370 do km 7+870, dł. 2,500 km</t>
  </si>
  <si>
    <t>Ułożenie cienkiej warstwy na zimno typu „Slurry Seal” z mieszanki mineralno-emulsyjnej na nawierzchni drogi wojewódzkiej nr 534 Grudziądz - Rypin, m. Szafarnia od km 62+500 do km 63+350, dł. 0,850 km</t>
  </si>
  <si>
    <t>Ułożenie cienkiej warstwy na zimno typu „Slurry Seal” z mieszanki mineralno-emulsyjnej na nawierzchni drogi wojewódzkiej nr 541 Lubawa - Dobrzyń n/Wisłą, m.  Chalin od km 115+400 do km 117+100, dł. 1,700 km</t>
  </si>
  <si>
    <t>Ułożenie cienkiej warstwy na zimno typu „Slurry Seal” z mieszanki mineralno-emulsyjnej na nawierzchni drogi wojewódzkiej nr 251 Kaliska - Inowrocław, odc. Żnin - Murczyn od km 38+030 do km 39+890, dł. 1,860 km</t>
  </si>
  <si>
    <t>Odnowa nawierzchni drogi wojewódzkiej Nr 241 Tuchola - Rogoźno odc. Więcbork  - Wiele z wyłaczeniem "Gabi" i mostu na Orlej, od km 42+012 do km 49+564 dł. 7,252 km</t>
  </si>
  <si>
    <t>Odnowa nawierzchni drogi wojewódzkiej Nr 543 Paparzyn - Szabda odc. Drużyny - DK 15 od km 55+800 do km 56+070 i od km 56+090 do km 57+530 dł. 1,710 km</t>
  </si>
  <si>
    <t>Odnowa nawierzchni drogi wojewódzkiej Nr 244 Kamieniec - Strzelce Dolne odc. Aleksandrowo - Strzelce Górne, od km 33+800 do km 35+335 dł. 1,535 km</t>
  </si>
  <si>
    <t>Ograniczenie emisji spalin poprzez rozbudowę sieci dróg rowerowych znajdujących się w koncepcji rozwoju systemu transportu Bydgosko-Toruńskiego  Obszaru Funkcjonalnego dla: Część 1 – Nawra- Kończewice –Chełmża – Zalesie – Kiełbasin –Mlewo –Mlewiec –Srebrniki – Sierakowo w ciągu dróg wojewódzkich nr: 551,649,554 - dokończenie robót</t>
  </si>
  <si>
    <t>Ograniczenie emisji spalin poprzez rozbudowę sieci dróg rowerowych znajdujących się w koncepcji rozwoju systemu transportu Bydgosko-Toruńskiego Obszaru Funkcjonalnego dla: Części nr 2 – Złotoria – Nowa Wieś – Lubicz Górny w ciągu drogi wojewódzkiej nr 657 - dokończenie robót</t>
  </si>
  <si>
    <t>Przebudowa drogi wojewódzkiej Nr 251 od km 45+145 do km 46+800, odc. Młodocin - Pturek wraz z przebudową przepustu w km 46+216</t>
  </si>
  <si>
    <t>III</t>
  </si>
  <si>
    <t>Rozbudowa drogi wojewódzkiej nr 272 od skrzyżowania z drogą wojewódzką nr 239, drogą powiatową nr 1046C do ul. Szkolnej w Laskowicach na odcinku ok. 990 mb</t>
  </si>
  <si>
    <t xml:space="preserve">Rozbudowa drogi wojewódzkiej Nr 244 Kamieniec - Strzelce Dolne, m. Żołędowo ul. Jastrzębia od km 30+068 do km 33+342 dł. 3,274 km </t>
  </si>
  <si>
    <t xml:space="preserve">Przebudowa drogi wojewódzkiej Nr 265 Brześć Kujawski - Kowal - Gostynin na odcinku Kowal- granica województwa od km 19+117 do km 34+025 odc. II Kowal - Baruchowo </t>
  </si>
  <si>
    <t>Przebudowa drogi wojewódzkiej Nr 544 Brodnica - Lidzbark polegająca na odnowie nawierzchni od km 2+100 do km 20+436 z wyłączeniem odcinków: od km 3+395 do km 3+527, dł. 0,132 km; od km 10+337 do km 10+357, dł. 0,020 km; od km 18+730 do km 19+100, dł. 0,370 km; od km 19+535 do km 19+570, dł. 0,035 km wraz z przebudową przepustu w ciagu drogi wojewódzkiej nr 544 w km 10+342 w m. Łaszewo</t>
  </si>
  <si>
    <t>Przebudowa wiaduktu w ciągu drogi wojewódzkiej Nr 240 Chojnice - Świecie w km 64+533 w m. Terespol Pomorski</t>
  </si>
  <si>
    <t>Aktualizacja dokumentacji projektowej "Przebudowy drogi wojewódzkiej nr 265 Kowal - Granica Województwo - Gostynin ” na odcinku Kowal - Baruchowo</t>
  </si>
  <si>
    <t>Nadzór branżowy - Budowa chodnika w miejscowości Zławieś Mała. Przebudowa drogi wojewódzkiej nr 546 w m. Zławieś Mała.</t>
  </si>
  <si>
    <t>Nadzór branżowy - Przebudowa drogi wojewódzkiej Nr 251 od km 45+145 do km 46+800, odc. Młodocin - Pturek wraz z przebudową przepustu w km 46+216</t>
  </si>
  <si>
    <t>Nadzór branżowy - Przebudowa wiaduktu w ciągu drogi wojewódzkiej Nr 240 Chojnice - Świecie w km 64+533 w m. Terespol Pomorski</t>
  </si>
  <si>
    <t xml:space="preserve">Nadzór branżowy - Rozbudowa drogi wojewódzkiej Nr 244 Kamieniec - Strzelce Dolne, m. Żołędowo ul. Jastrzębia od km 30+068 do km 33+342 dł. 3,274 km </t>
  </si>
  <si>
    <t>Odnowa nawierzchni drogi wojewódzkiej Nr 266 Ciechocinek – Służewo – Radziejów – Sompolno – Konin, odc. Aleksnadrów Kujawski - Zakrzewo od km 7+219 do km  7+677 i od km 7+942 do km 11+071 i od km  12+524 do km 13+667 dł. 4,730 km</t>
  </si>
  <si>
    <t>Odnowa nawierzchni drogi wojewódzkiej Nr 241 Tuchola - Rogoźno odc. Wysoka Wieś - Mały Mędromierz, od km 3+200 do km 5+300 dł. 2,100 km</t>
  </si>
  <si>
    <t>Odnowa nawierzchni drogi wojewódzkiej Nr 241 Tuchola - Rogoźno odc. Brzuchowo - Wieszczyce, od km 8+950 do km 10+800 dł. 1,850 km</t>
  </si>
  <si>
    <t>Odnowa nawierzchni drogi wojewódzkiej Nr 241 Tuchola - Rogoźno odc. Trzciany, od km 21+000 do km 24+000 dł. 3,000 km</t>
  </si>
  <si>
    <t>Odnowa nawierzchni drogi wojewódzkiej Nr 241 Tuchola - Rogoźno odc. Sępólno - Grochowiec, od km 28+610 do km 29+110 dł. 0,500 km</t>
  </si>
  <si>
    <t>Odnowa nawierzchni drogi wojewódzkiej Nr 254  Brzoza - Wylatowo odc. Barcin - Wolice, od km 25+260 do km 26+690 dł. 1,430 km</t>
  </si>
  <si>
    <t>MODERNIZACJA GEUPA I KUJAWSKO - POMORSKIEGO PLANU SPÓJNOŚCI KOMUNIKACYJI DROGOWEJ III KOLEJOWEJ 2014 - 2020</t>
  </si>
  <si>
    <t>Przebudowa drogi wojewódzkiej Nr 546  Zławieś Wielka - Łubianka odc. Zławieś Wielka - Rzęczkowo, od km 0+015 do km 4+770 dł. 4,755 km</t>
  </si>
  <si>
    <t>Odnowa nawierzchni drogi wojewódzkiej Nr 538 Radzyń Chełmiński - Rozdroże odc. Zakrzewo - Mełno od km 2+000 do km 4+500 dł. 2,500 km</t>
  </si>
  <si>
    <t>Przebudowa drogi wojewódzkiej Nr 237 Czersk - Mąkowarsko odc. Tuchola - Łyskowo od km 31+000 do km 32+050 dł. 1,050 km</t>
  </si>
  <si>
    <t>Odnowa nawierzchni drogi wojewódzkiej Nr 237 Czersk - Mąkowarsko odc. Łyskowo - Gostycyn od km 34+450 do km 36+360 dł. 1,910 km</t>
  </si>
  <si>
    <t>Odnowa nawierzchni drogi wojewódzkiej Nr 551 Strzyżawa - Wąbrzeźno odc. Pluskowęsy - Dźwierzno, od km 37+960 do km 44+360 dł. 6,400 km</t>
  </si>
  <si>
    <t>Odnowa nawierzchni drogi wojewódzkiej Nr 243 Mrocza - Koronow (DK25) odc. Mrocza - Prosperowo, od km 0+120 do km 4+320 dł. 4,200 km</t>
  </si>
  <si>
    <t xml:space="preserve">Nadzór branżowy - Przebudowa drogi wojewódzkiej Nr 265 Brześć Kujawski - Kowal - Gostynin na odcinku Kowal- granica województwa od km 19+117 do km 34+025 odc. II Kowal - Baruchowo </t>
  </si>
  <si>
    <t xml:space="preserve">Usługa badań laboratoryjnych dla zadań realizowanych na sieci dróg </t>
  </si>
  <si>
    <t>Poprawa BRD - Zaprojektowanie i budowa sygnalizacji świetlnych w m. Mąkowrsko, Paterek, Zboże</t>
  </si>
  <si>
    <t>Poprawa BRD - Montaż wysięgnika wraz z fotoradarowym wyświetlaczem prędkości na prześciu dla pieszych w m. Nowy Ciechocinek na DW 266 w km 2+565</t>
  </si>
  <si>
    <t>Zakup samochodów</t>
  </si>
  <si>
    <t>Urzadzenia komputerowe komputery, laptopy, drukarki</t>
  </si>
  <si>
    <t>Ułożenie cienkiej warstwy na zimno typu „Slurry Seal” z mieszanki mineralno-emulsyjnej na nawierzchni drogi wojewódzkiej nr 553 Toruń - Wybcz, odc.  Przeczno - Dębiny od km 17+100 do km 19+100, dł. 2,200 km</t>
  </si>
  <si>
    <t>Remont pomieszczeń biurowych w RDW Inowrocław</t>
  </si>
  <si>
    <t>Remont frontowego ogrodzenia budynku administracyjnego RDW Wąbrzeźno</t>
  </si>
  <si>
    <t>RDW Wabrzeźno</t>
  </si>
  <si>
    <t>przetarg nieograniczony</t>
  </si>
  <si>
    <t>Prace projektowe i roboty drogowe w systemie zaprojektuj i wybuduj dla zadania pn.: „Rozbudowa drogi wojewódzkiej nr 204 Stacja kolejowa Solec Kujawski – droga nr 249 wraz z powiązaniem komunikacyjnym z drogą wojewódzką nr 249 w m. Solec Kujawski”</t>
  </si>
  <si>
    <t>Prace projektowe i roboty drogowe w systemie zaprojektuj i wybuduj dla zadania pn.: „Rozbudowa drogi wojewódzkiej nr 245 w m. Chełmno na odcinku od przeprawy przez rz. Wisłę do drogi krajowej nr 91"</t>
  </si>
  <si>
    <t>Prace projektowe i roboty drogowe w systemie zaprojektuj i wybuduj dla zadania pn.: „Rozbudowa drogi wojewódzkiej nr 272 na odcinku Piła Młyn – Grupa – Dolna Grupa”</t>
  </si>
  <si>
    <t>Prace projektowe i roboty drogowe w systemie zaprojektuj i wybuduj dla zadania pn.: „Rozbudowa drogi wojewódzkiej nr 245 na odcinku Gruczno – Głogówko Królewskie wraz z powiązaniem komunikacyjnym drogi S-5 z przeprawą przez rz. Wisłę”</t>
  </si>
  <si>
    <t>Prace projektowe i roboty drogowe w systemie zaprojektuj i wybuduj dla zadania pn.: „Rozbudowa drogi wojewódzkiej nr 299 Stacja kolejowa Gniewkowo – droga krajowa nr 15”</t>
  </si>
  <si>
    <t>Prace projektowe i roboty drogowe w systemie zaprojektuj i wybuduj dla zadania pn.: "Przebudowa wraz z rozbudową DW nr 563 Rypin – Żuromin – Mława od km 2+475 do km 16+656. Etap I – Przebudowa DW nr 563 na odcinku Rypin – Stępowo od km 2+475 do km 10+100”</t>
  </si>
  <si>
    <t>Prace projektowe i roboty drogowe w systemie zaprojektuj i wybuduj dla zadania pn.: "Przebudowa z rozbudową DW nr 269 Szczerkowo – Kowal od km 12+170 do km 28+898 oraz od km 33+622 do km 59+194. Rozbudowa DW nr 269 na odcinku od km 39+500 do km 45+480”</t>
  </si>
  <si>
    <t>Opracowanie projektu budowlanego wraz z dostosowaniem i aktualizacją projektu wykonawczego dla zadania „Przebudowa drogi wojewódzkiej Nr 557 Rypin – Lipno, odc. Kobrzyniec - Lipno od km 0+430 do km 30+563"</t>
  </si>
  <si>
    <t>Aktualizacja dokumentacji projektowej dla zadania pn. "Budowa obwodnicy miasta Brodnicy"</t>
  </si>
  <si>
    <t>Aktualizacja dokumentacji projektowej dla zadania pn. "Budowa obwodnicy Lisewa"</t>
  </si>
  <si>
    <t xml:space="preserve">Aktualizacja dokumentacji projektowej dla zadania pn.: "Przebudowa i rozbudowa drogi wojewódzkiej nr 255 Pakość - Strzelno od km 0+005 do km 20+910. Budowa obwodnicy m. Trląg" </t>
  </si>
  <si>
    <t xml:space="preserve">Aktualizacja dokumentacji projektowej dla zadania pn.: "Przebudowa i rozbudowa drogi wojewódzkiej nr 255 Pakość - Strzelno od km 0+005 do km 20+910. Budowa rond w m. Broniewice oraz w m. Rzadkwin" </t>
  </si>
  <si>
    <t xml:space="preserve">Aktualizacja dokumentacji projektowej dla zadania pn.: Rozbudowa skrzyżowania dróg wojewódzkich nr 558 i 562 w m. Dyblin" </t>
  </si>
  <si>
    <t>"Rozbudowa skrzyżowania drogi wojewódzkiej nr 534 w m. Golub-Dobrzyń" - opracowanie dokumentacji technicznej</t>
  </si>
  <si>
    <t>"Rozbudowa skrzyżowania drogi wojewódzkiej nr 254 (ul. Pakoska i ul. Mogileńska) z drogą gminną nr 130315C (ul. Polna i ul. 4 stycznia) w Barcinie" - opracowanie dokumentacji technicznej</t>
  </si>
  <si>
    <t>"Przebudowa skrzyżowania DW 251 ul. Dworcowa - ul. Mickiewicza w m. Żnin z montażem sygnalizacji świetlnej" - opracowanie dokumentacji technicznej</t>
  </si>
  <si>
    <t>"Przebudowa skrzyżowania DW 240 z drogą powiatową nr 1030C w m. Bysław z montażem sygnalizacji świetlnej" - opracowanie dokumentacji technicznej</t>
  </si>
  <si>
    <t>"Rozbudowa skrzyżowania drogi wojewódzkiej nr 266 z drogą powiatową nr 2605C w m. Ośno" - opracowanie dokumentacji technicznej</t>
  </si>
  <si>
    <t>"Rozbudowa skrzyżowania drogi wojewódzkiej nr 266 z drogą gminną nr 160814C w m. Aleksandrów Kujawski" - opracowanie dokumentacji technicznej</t>
  </si>
  <si>
    <t>"Rozbudowa skrzyżowania drogi wojewódzkiej nr 534 z drogą powiatową nr 2208C i drogą powiatową nr 2118C w m. Rypin"- opracowanie dokumentacji technicznej</t>
  </si>
  <si>
    <t>"Rozbudowa skrzyżowania drogi wojewódzkiej nr 533 i 538 w m. Mełno" - opracowanie dokumentacji technicznej</t>
  </si>
  <si>
    <t>"Rozbudowa skrzyżowania drogi wojewódzkiej nr 269 i 270 w m. Izbica Kujawska" - opracowanie dokumentacji technicznej</t>
  </si>
  <si>
    <t>"Rozbudowa skrzyżowania drogi wojewódzkiej nr 240 z drogą powiatową nr 1241C i drogą powiatową nr 1280C w m. Plewno" - opracowanie dokumentacji technicznej</t>
  </si>
  <si>
    <t>"Rozbudowa skrzyżowania drogi wojewódzkiej nr 551 z drogą powiatową nr 2013C w m. Chełmża" - opracowanie dokumentacji technicznej</t>
  </si>
  <si>
    <t>"Rozbudowa skrzyżowania drogi wojewódzkiej nr 251 z drogą powiatową nr 2548C w m. Rybitwy" - opracowanie dokumentacji technicznej</t>
  </si>
  <si>
    <t>"Rozbudowa skrzyżowania drogi wojewódzkiej nr 240 z drogą powiatową nr 1003C w m. Piastoszyn" - opracowanie dokumentacji technicznej</t>
  </si>
  <si>
    <t>"Rozbudowa skrzyżowania drogi wojewódzkiej nr 243 z drogą powiatową nr 1527C w m. Prosperowo" - opracowanie dokumentacji technicznej</t>
  </si>
  <si>
    <t>"Poprawa bezpieczeństwa na odcinku DW 246 Paterek - Wieszki"- opracowanie dokumentacji technicznej</t>
  </si>
  <si>
    <t>Wykonanie programu funkcjonalno-użytkowego (PFU) oraz uzyskanie decyzji o środowiskowych uwarunkowaniach (DŚU) dla zadania pn.: "Rozbudowa drogi wojewódzkiej nr 400 Więcławice - Latkowo"</t>
  </si>
  <si>
    <t>Wykonanie programu funkcjonalno-użytkowego dla zadania pn. "Budowa obwodnicy miasta Tucholi"</t>
  </si>
  <si>
    <t>Wykonanie programu funkcjonalno-użytkowego dla zadania pn. "Budowa obwodnicy Więcborka"</t>
  </si>
  <si>
    <t>Budowa obwodnicy miasta Sępólno Krajeńskie – opracowanie Studium Techniczno – Ekonomiczno – Środowiskowego wraz z uzyskaniem decyzji o środowiskowych uwarunkowaniach zgody na realizacje przedsięwzięcia</t>
  </si>
  <si>
    <t>Budowa obwodnicy miasta Chełmży – opracowanie Studium Techniczno – Ekonomiczno – Środowiskowego wraz z uzyskaniem decyzji o środowiskowych uwarunkowaniach zgody na realizacje przedsięwzięcia</t>
  </si>
  <si>
    <t>Budowa obwodnicy miasta Radzyń Chełmiński – opracowanie Studium Techniczno – Ekonomiczno – Środowiskowego wraz z uzyskaniem decyzji o środowiskowych uwarunkowaniach zgody na realizacje przedsięwzięcia</t>
  </si>
  <si>
    <t>Budowa obwodnicy Łysomic – opracowanie Studium Techniczno – Ekonomiczno – Środowiskowego wraz z uzyskaniem decyzji o środowiskowych uwarunkowaniach zgody na realizacje przedsięwzięcia</t>
  </si>
  <si>
    <t>Świadczenie usługi Inżyniera Kontraktu nad realizacją zadania pn.: „Rozbudowa drogi wojewódzkiej nr 204 Stacja kolejowa Solec Kujawski – droga nr 249 wraz z powiązaniem komunikacyjnym z drogą wojewódzką nr 249 w m. Solec Kujawski”</t>
  </si>
  <si>
    <t>Świadczenie usługi Inżyniera Kontraktu nad realizacją zadania pn.: „Rozbudowa drogi wojewódzkiej nr 245 w m. Chełmno na odcinku od przeprawy przez rz. Wisłę do drogi krajowej nr 91"</t>
  </si>
  <si>
    <t>Świadczenie usługi Inżyniera Kontraktu nad realizacją zadania pn.: „Rozbudowa drogi wojewódzkiej nr 272 na odcinku Piła Młyn – Grupa – Dolna Grupa”</t>
  </si>
  <si>
    <t>Świadczenie usługi Inżyniera Kontraktu nad realizacją zadania pn.: „Rozbudowa drogi wojewódzkiej nr 299 Stacja kolejowa Gniewkowo – droga krajowa nr 15”</t>
  </si>
  <si>
    <t>Świadczenie usługi Inżyniera Kontraktu nad realizacją zadania pn.: "Przebudowa wraz z rozbudową DW nr 563 Rypin – Żuromin – Mława od km 2+475 do km 16+656. Etap I – Przebudowa DW nr 563 na odcinku Rypin – Stępowo od km 2+475 do km 10+100”</t>
  </si>
  <si>
    <t>Pozycja planu</t>
  </si>
  <si>
    <t>podstawowy bez negocjacji</t>
  </si>
  <si>
    <t>Proponuję na 2 lata</t>
  </si>
  <si>
    <t>Umowy sa zawarte i obowiązują do października 2022r.                                    Pod koniec 2022r będzie wszczęta procedura przetargowa</t>
  </si>
  <si>
    <t xml:space="preserve">III </t>
  </si>
  <si>
    <t>SLURRY  SEAL</t>
  </si>
  <si>
    <t>Poprawa BRD - Wyznaczenie przejścia dla pieszych wraz z budową dojścia do DW 252 w                     m. Brzezie</t>
  </si>
  <si>
    <t>Poprawa BRD - Poprawa BRD polegająca na zmianie lokalizacji przejścia dla pieszych w                     m. Rypin ul. 21 Stycznia</t>
  </si>
  <si>
    <t>Poprawa BRD - Wyznaczenie przejścia dla pieszych wraz  z budową chodnika dla osoby niepełnosprawnej na DW 240, ul. Chojnicka,                      m. Tuchola</t>
  </si>
  <si>
    <t>poniej 130 000 zł netto jeśli zrobimy oddzielnie</t>
  </si>
  <si>
    <t>1.26.</t>
  </si>
  <si>
    <t>1.27.</t>
  </si>
  <si>
    <t>1.28.</t>
  </si>
  <si>
    <t>1.29.</t>
  </si>
  <si>
    <t>1.34.</t>
  </si>
  <si>
    <t>Remont siedziby ZDW</t>
  </si>
  <si>
    <t>proponuję na 2 lata</t>
  </si>
  <si>
    <t>2.1.</t>
  </si>
  <si>
    <t>2.2.</t>
  </si>
  <si>
    <t>2.3.</t>
  </si>
  <si>
    <t>2.4.</t>
  </si>
  <si>
    <t>2.5.</t>
  </si>
  <si>
    <t>2.6.</t>
  </si>
  <si>
    <t>2.7.</t>
  </si>
  <si>
    <t>2.8.</t>
  </si>
  <si>
    <t>3.32.</t>
  </si>
  <si>
    <t>3.33.</t>
  </si>
  <si>
    <t>3.34.</t>
  </si>
  <si>
    <t>3.35.</t>
  </si>
  <si>
    <t>3.36.</t>
  </si>
  <si>
    <t>art.. 30 ust.4 zapytanie ofertowe</t>
  </si>
  <si>
    <t>3.37.</t>
  </si>
  <si>
    <t>3.38.</t>
  </si>
  <si>
    <t>3.39.</t>
  </si>
  <si>
    <t>3.40.</t>
  </si>
  <si>
    <t>3.41.</t>
  </si>
  <si>
    <t>3.42.</t>
  </si>
  <si>
    <t>3.43.</t>
  </si>
  <si>
    <t>3.44.</t>
  </si>
  <si>
    <t>3.45.</t>
  </si>
  <si>
    <t>3.46.</t>
  </si>
  <si>
    <t>3.47.</t>
  </si>
  <si>
    <t xml:space="preserve">3.48. </t>
  </si>
  <si>
    <t>3.49.</t>
  </si>
  <si>
    <t>3.50.</t>
  </si>
  <si>
    <t>3.51.</t>
  </si>
  <si>
    <t>3.52.</t>
  </si>
  <si>
    <t>3.53.</t>
  </si>
  <si>
    <t>3.54.</t>
  </si>
  <si>
    <t>3.55.</t>
  </si>
  <si>
    <t>3.56.</t>
  </si>
  <si>
    <t>3.57.</t>
  </si>
  <si>
    <t>3.58.</t>
  </si>
  <si>
    <t>3.59.</t>
  </si>
  <si>
    <t>3.60.</t>
  </si>
  <si>
    <r>
      <t>Remonty uszkodzeń przepustów, naprawa stożków, elementów betonowych, zabezpieczenie antykorozyjne elementów konstrukcji, naprawa ścieków,</t>
    </r>
    <r>
      <rPr>
        <b/>
        <sz val="8"/>
        <color rgb="FFFF0000"/>
        <rFont val="Times New Roman"/>
        <family val="1"/>
        <charset val="238"/>
      </rPr>
      <t xml:space="preserve"> oczyszczenie przepustów</t>
    </r>
  </si>
  <si>
    <t>wskazać szacowanie od 01.07.2022 do 30.09.2023 r</t>
  </si>
  <si>
    <t xml:space="preserve"> USLUGI</t>
  </si>
  <si>
    <r>
      <t xml:space="preserve">Usługa koszenia traw z poboczy wraz ze skarpami </t>
    </r>
    <r>
      <rPr>
        <b/>
        <sz val="8"/>
        <color rgb="FFFF0000"/>
        <rFont val="Times New Roman"/>
        <family val="1"/>
        <charset val="238"/>
      </rPr>
      <t>oraz zbieranie śmieci</t>
    </r>
  </si>
  <si>
    <t>Meble biurowe: krzesło, biurko, regał, stoliki, szafki ubraniowe, szafa na dokumenty</t>
  </si>
  <si>
    <t>2.9.</t>
  </si>
  <si>
    <t>art. 30 ust. 4 dla RDW Toruń, RDW Tuchola, RDW Wąbrzeźno i RDW Żołędowo</t>
  </si>
  <si>
    <t>Produkty szkółek leśnych</t>
  </si>
  <si>
    <t>2.10.</t>
  </si>
  <si>
    <t>Odnowa nawierzchni drogi wojewódzkiej Nr 223 Bydgoszcz - Białe Błota odc. Bydgoszcz rondo - Białe Błota od km 3+900 do km 4+940 dł. 1,040 km</t>
  </si>
  <si>
    <t>I/IV</t>
  </si>
  <si>
    <t>Umowy sa zawarte i obowiązują do grudnia 2022r. Pod koniec 2022r będzie wszczęta procedura przetargowa</t>
  </si>
  <si>
    <t>prawo opcji lub zamówienie powtarzajace się lub wieloletnie</t>
  </si>
  <si>
    <t>Wydział Planowania                      i Dokumentacji</t>
  </si>
  <si>
    <t>przeniosę do planu poniżej           130 000 zł netto</t>
  </si>
  <si>
    <t xml:space="preserve">Wydział Planowania i Dokumentacji                   </t>
  </si>
  <si>
    <r>
      <t xml:space="preserve">wpisać szacowanie na 12 miesiecy tj od 01.10.2022 do 30.09.2023 r. </t>
    </r>
    <r>
      <rPr>
        <sz val="8"/>
        <rFont val="Times New Roman"/>
        <family val="1"/>
        <charset val="238"/>
      </rPr>
      <t>Proponuję na 3 lata od 01.10.2022 r do 30.09.2025 r</t>
    </r>
  </si>
  <si>
    <r>
      <t xml:space="preserve">wpisać szacowanie na 12 miesiecy tj od 01.09.2022 do 31.08.2023 r. </t>
    </r>
    <r>
      <rPr>
        <sz val="8"/>
        <rFont val="Times New Roman"/>
        <family val="1"/>
        <charset val="238"/>
      </rPr>
      <t>Proponuję na 3 lata od 01.09.2022 r do 31.08.2025 r</t>
    </r>
  </si>
  <si>
    <t>Proponuję na 3 lata</t>
  </si>
  <si>
    <t>zapytanie ofertowe</t>
  </si>
  <si>
    <t>powyżej 20 000 000 euro</t>
  </si>
  <si>
    <t>Naprawy chodników, remonty ciągów pieszo - rowerowych  w tym układanie korytek wodnościekowych</t>
  </si>
  <si>
    <t>Remont pomiesczeń strychu w celu adaptacji na archiwum zakładowe w RDW Wąbrzeźno</t>
  </si>
  <si>
    <t>II/III/IV</t>
  </si>
  <si>
    <t>art. 30 ust.4 podstawowy z negocjacjami</t>
  </si>
  <si>
    <t>Świadczenie usługi Inżyniera Kontraktu nad realizacją zadania pn.: „Rozbudowa DW nr 245 na odcinku Gruczno – Głogówko Królewskie wraz z powiązaniem komunikacyjnym drogi S-5 z przeprawą przez rz. Wisłę”</t>
  </si>
  <si>
    <t>Świadczenie Usługi Inżyniera Kontraktu nad realizacją zadania pn.: "Przebudowa z rozbudową DW nr 269 Szczerkowo – Kowal od km 12+170 do km 28+898 oraz od km 33+622 do km 59+194 oraz od km 39+500 do km 45+480”</t>
  </si>
  <si>
    <t xml:space="preserve">Usługi związane z przeglądami gwarancyjnymi i naprawami gwarancyjnymi </t>
  </si>
  <si>
    <t>Usługa rewitalizacji zieleni</t>
  </si>
  <si>
    <t>Zakup usługi systemu ewidencji dróg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</si>
</sst>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EUR]"/>
    <numFmt numFmtId="165" formatCode="#,##0.00\ &quot;zł&quot;"/>
  </numFmts>
  <fonts count="13" x14ac:knownFonts="1">
    <font>
      <sz val="11"/>
      <color theme="1"/>
      <name val="Calibri"/>
      <family val="2"/>
      <scheme val="minor"/>
    </font>
    <font>
      <sz val="8"/>
      <color theme="1"/>
      <name val="Times New Roman"/>
      <family val="1"/>
      <charset val="238"/>
    </font>
    <font>
      <b/>
      <sz val="8"/>
      <color rgb="FF000000"/>
      <name val="Times New Roman"/>
      <family val="1"/>
      <charset val="238"/>
    </font>
    <font>
      <u/>
      <sz val="11"/>
      <color theme="10"/>
      <name val="Calibri"/>
      <family val="2"/>
      <scheme val="minor"/>
    </font>
    <font>
      <b/>
      <sz val="8"/>
      <color theme="1"/>
      <name val="Times New Roman"/>
      <family val="1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b/>
      <sz val="8"/>
      <color rgb="FFFF0000"/>
      <name val="Times New Roman"/>
      <family val="1"/>
      <charset val="238"/>
    </font>
    <font>
      <sz val="11"/>
      <name val="Calibri"/>
      <family val="2"/>
      <scheme val="minor"/>
    </font>
    <font>
      <sz val="8"/>
      <color rgb="FFFF0000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96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justify" vertical="center" wrapText="1"/>
    </xf>
    <xf numFmtId="0" fontId="1" fillId="0" borderId="2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3" fontId="1" fillId="0" borderId="4" xfId="0" applyNumberFormat="1" applyFont="1" applyBorder="1" applyAlignment="1">
      <alignment horizontal="center" vertical="center" wrapText="1"/>
    </xf>
    <xf numFmtId="0" fontId="0" fillId="0" borderId="14" xfId="0" applyBorder="1"/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justify" vertical="center" wrapText="1"/>
    </xf>
    <xf numFmtId="0" fontId="1" fillId="0" borderId="2" xfId="0" applyFont="1" applyBorder="1" applyAlignment="1">
      <alignment horizontal="justify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164" fontId="1" fillId="0" borderId="1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17" fontId="1" fillId="0" borderId="12" xfId="0" applyNumberFormat="1" applyFont="1" applyBorder="1" applyAlignment="1">
      <alignment horizontal="center" vertical="center" wrapText="1"/>
    </xf>
    <xf numFmtId="164" fontId="1" fillId="0" borderId="14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1" fillId="4" borderId="2" xfId="0" applyFont="1" applyFill="1" applyBorder="1" applyAlignment="1">
      <alignment horizontal="justify" vertical="center" wrapText="1"/>
    </xf>
    <xf numFmtId="4" fontId="1" fillId="4" borderId="4" xfId="0" applyNumberFormat="1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justify" vertical="center" wrapText="1"/>
    </xf>
    <xf numFmtId="0" fontId="1" fillId="0" borderId="4" xfId="0" applyFont="1" applyFill="1" applyBorder="1" applyAlignment="1">
      <alignment horizontal="justify" vertical="center" wrapText="1"/>
    </xf>
    <xf numFmtId="0" fontId="1" fillId="4" borderId="4" xfId="0" applyFont="1" applyFill="1" applyBorder="1" applyAlignment="1">
      <alignment horizontal="justify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0" xfId="0" applyBorder="1"/>
    <xf numFmtId="16" fontId="1" fillId="0" borderId="12" xfId="0" applyNumberFormat="1" applyFont="1" applyBorder="1" applyAlignment="1">
      <alignment horizontal="center" vertical="center" wrapText="1"/>
    </xf>
    <xf numFmtId="0" fontId="0" fillId="4" borderId="0" xfId="0" applyFill="1"/>
    <xf numFmtId="0" fontId="9" fillId="0" borderId="2" xfId="1" applyFont="1" applyBorder="1" applyAlignment="1">
      <alignment horizontal="center" vertical="center" wrapText="1"/>
    </xf>
    <xf numFmtId="165" fontId="1" fillId="0" borderId="11" xfId="0" applyNumberFormat="1" applyFont="1" applyBorder="1" applyAlignment="1">
      <alignment horizontal="center" vertical="center" wrapText="1"/>
    </xf>
    <xf numFmtId="165" fontId="5" fillId="0" borderId="13" xfId="0" applyNumberFormat="1" applyFont="1" applyBorder="1" applyAlignment="1">
      <alignment horizontal="center" vertical="center"/>
    </xf>
    <xf numFmtId="165" fontId="1" fillId="0" borderId="4" xfId="0" applyNumberFormat="1" applyFont="1" applyBorder="1" applyAlignment="1">
      <alignment horizontal="center" vertical="center" wrapText="1"/>
    </xf>
    <xf numFmtId="165" fontId="1" fillId="0" borderId="14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4" fontId="1" fillId="0" borderId="4" xfId="0" applyNumberFormat="1" applyFont="1" applyBorder="1" applyAlignment="1">
      <alignment horizontal="center" vertical="center" wrapText="1"/>
    </xf>
    <xf numFmtId="165" fontId="1" fillId="0" borderId="11" xfId="0" applyNumberFormat="1" applyFont="1" applyBorder="1" applyAlignment="1">
      <alignment horizontal="center" vertical="center" wrapText="1"/>
    </xf>
    <xf numFmtId="164" fontId="1" fillId="0" borderId="11" xfId="0" applyNumberFormat="1" applyFont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7" fontId="1" fillId="0" borderId="12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0" fillId="0" borderId="0" xfId="0" applyFill="1"/>
    <xf numFmtId="0" fontId="1" fillId="0" borderId="9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justify" vertical="center" wrapText="1"/>
    </xf>
    <xf numFmtId="0" fontId="1" fillId="0" borderId="3" xfId="0" applyFont="1" applyFill="1" applyBorder="1" applyAlignment="1">
      <alignment horizontal="justify" vertical="center" wrapText="1"/>
    </xf>
    <xf numFmtId="0" fontId="1" fillId="4" borderId="7" xfId="0" applyFont="1" applyFill="1" applyBorder="1" applyAlignment="1">
      <alignment vertical="center" wrapText="1"/>
    </xf>
    <xf numFmtId="4" fontId="1" fillId="4" borderId="7" xfId="0" applyNumberFormat="1" applyFont="1" applyFill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165" fontId="1" fillId="0" borderId="11" xfId="0" applyNumberFormat="1" applyFont="1" applyBorder="1" applyAlignment="1">
      <alignment horizontal="center" vertical="center" wrapText="1"/>
    </xf>
    <xf numFmtId="164" fontId="1" fillId="0" borderId="11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justify" vertical="center" wrapText="1"/>
    </xf>
    <xf numFmtId="4" fontId="0" fillId="0" borderId="0" xfId="0" applyNumberFormat="1"/>
    <xf numFmtId="4" fontId="1" fillId="0" borderId="4" xfId="0" applyNumberFormat="1" applyFont="1" applyFill="1" applyBorder="1" applyAlignment="1">
      <alignment horizontal="center" vertical="center" wrapText="1"/>
    </xf>
    <xf numFmtId="4" fontId="5" fillId="0" borderId="4" xfId="0" applyNumberFormat="1" applyFont="1" applyBorder="1" applyAlignment="1">
      <alignment horizontal="center" vertical="center" wrapText="1"/>
    </xf>
    <xf numFmtId="4" fontId="5" fillId="4" borderId="4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165" fontId="1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164" fontId="1" fillId="0" borderId="11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3" fillId="0" borderId="0" xfId="1"/>
    <xf numFmtId="0" fontId="6" fillId="0" borderId="6" xfId="0" applyFont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4" fontId="2" fillId="3" borderId="11" xfId="0" applyNumberFormat="1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1" fillId="0" borderId="20" xfId="0" applyFont="1" applyBorder="1" applyAlignment="1">
      <alignment horizontal="justify" vertical="center" wrapText="1"/>
    </xf>
    <xf numFmtId="4" fontId="1" fillId="0" borderId="20" xfId="0" applyNumberFormat="1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justify" vertical="center" wrapText="1"/>
    </xf>
    <xf numFmtId="4" fontId="1" fillId="0" borderId="26" xfId="0" applyNumberFormat="1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justify" vertical="center" wrapText="1"/>
    </xf>
    <xf numFmtId="0" fontId="1" fillId="0" borderId="14" xfId="0" applyFont="1" applyBorder="1" applyAlignment="1">
      <alignment horizontal="justify" vertical="center" wrapText="1"/>
    </xf>
    <xf numFmtId="4" fontId="1" fillId="0" borderId="14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justify" vertical="center" wrapText="1"/>
    </xf>
    <xf numFmtId="4" fontId="1" fillId="0" borderId="21" xfId="0" applyNumberFormat="1" applyFont="1" applyBorder="1" applyAlignment="1">
      <alignment horizontal="center" vertical="center" wrapText="1"/>
    </xf>
    <xf numFmtId="0" fontId="1" fillId="0" borderId="21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justify" vertical="center" wrapText="1"/>
    </xf>
    <xf numFmtId="0" fontId="1" fillId="0" borderId="34" xfId="0" applyFont="1" applyBorder="1" applyAlignment="1">
      <alignment horizontal="justify" vertical="center" wrapText="1"/>
    </xf>
    <xf numFmtId="0" fontId="1" fillId="0" borderId="32" xfId="0" applyFont="1" applyBorder="1" applyAlignment="1">
      <alignment horizontal="justify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justify" vertical="center" wrapText="1"/>
    </xf>
    <xf numFmtId="4" fontId="1" fillId="0" borderId="28" xfId="0" applyNumberFormat="1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4" fontId="1" fillId="0" borderId="23" xfId="0" applyNumberFormat="1" applyFont="1" applyBorder="1" applyAlignment="1">
      <alignment horizontal="center" vertical="center" wrapText="1"/>
    </xf>
    <xf numFmtId="4" fontId="1" fillId="0" borderId="37" xfId="0" applyNumberFormat="1" applyFont="1" applyBorder="1" applyAlignment="1">
      <alignment horizontal="center" vertical="center" wrapText="1"/>
    </xf>
    <xf numFmtId="4" fontId="1" fillId="4" borderId="21" xfId="0" applyNumberFormat="1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 wrapText="1"/>
    </xf>
    <xf numFmtId="4" fontId="1" fillId="4" borderId="14" xfId="0" applyNumberFormat="1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165" fontId="1" fillId="0" borderId="7" xfId="0" applyNumberFormat="1" applyFont="1" applyFill="1" applyBorder="1" applyAlignment="1">
      <alignment horizontal="center" vertical="center" wrapText="1"/>
    </xf>
    <xf numFmtId="164" fontId="1" fillId="0" borderId="21" xfId="0" applyNumberFormat="1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justify" vertical="center" wrapText="1"/>
    </xf>
    <xf numFmtId="0" fontId="1" fillId="4" borderId="19" xfId="0" applyFont="1" applyFill="1" applyBorder="1" applyAlignment="1">
      <alignment vertical="center" wrapText="1"/>
    </xf>
    <xf numFmtId="0" fontId="1" fillId="4" borderId="21" xfId="0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justify" vertical="center" wrapText="1"/>
    </xf>
    <xf numFmtId="0" fontId="1" fillId="4" borderId="21" xfId="0" applyFont="1" applyFill="1" applyBorder="1" applyAlignment="1">
      <alignment horizontal="justify" vertical="center" wrapText="1"/>
    </xf>
    <xf numFmtId="0" fontId="1" fillId="4" borderId="28" xfId="0" applyFont="1" applyFill="1" applyBorder="1" applyAlignment="1">
      <alignment horizontal="justify" vertical="center" wrapText="1"/>
    </xf>
    <xf numFmtId="4" fontId="1" fillId="4" borderId="28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justify" vertical="center" wrapText="1"/>
    </xf>
    <xf numFmtId="4" fontId="1" fillId="4" borderId="26" xfId="0" applyNumberFormat="1" applyFont="1" applyFill="1" applyBorder="1" applyAlignment="1">
      <alignment horizontal="center" vertical="center" wrapText="1"/>
    </xf>
    <xf numFmtId="164" fontId="5" fillId="0" borderId="1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5" fillId="0" borderId="4" xfId="0" applyFont="1" applyBorder="1" applyAlignment="1">
      <alignment horizontal="justify" vertical="center" wrapText="1"/>
    </xf>
    <xf numFmtId="0" fontId="6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justify" vertical="center" wrapText="1"/>
    </xf>
    <xf numFmtId="0" fontId="11" fillId="0" borderId="0" xfId="0" applyFont="1"/>
    <xf numFmtId="17" fontId="1" fillId="5" borderId="12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justify" vertical="center" wrapText="1"/>
    </xf>
    <xf numFmtId="165" fontId="5" fillId="0" borderId="4" xfId="0" applyNumberFormat="1" applyFont="1" applyBorder="1" applyAlignment="1">
      <alignment horizontal="center" vertical="center" wrapText="1"/>
    </xf>
    <xf numFmtId="164" fontId="5" fillId="0" borderId="4" xfId="0" applyNumberFormat="1" applyFont="1" applyBorder="1" applyAlignment="1">
      <alignment horizontal="center" vertical="center" wrapText="1"/>
    </xf>
    <xf numFmtId="17" fontId="5" fillId="0" borderId="1" xfId="0" applyNumberFormat="1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65" fontId="5" fillId="0" borderId="2" xfId="0" applyNumberFormat="1" applyFont="1" applyBorder="1" applyAlignment="1">
      <alignment horizontal="center" vertical="center" wrapText="1"/>
    </xf>
    <xf numFmtId="164" fontId="5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justify" vertical="center" wrapText="1"/>
    </xf>
    <xf numFmtId="165" fontId="5" fillId="0" borderId="14" xfId="0" applyNumberFormat="1" applyFont="1" applyBorder="1" applyAlignment="1">
      <alignment horizontal="center" vertical="center" wrapText="1"/>
    </xf>
    <xf numFmtId="164" fontId="5" fillId="0" borderId="14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justify" vertical="center" wrapText="1"/>
    </xf>
    <xf numFmtId="165" fontId="1" fillId="0" borderId="11" xfId="0" applyNumberFormat="1" applyFont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4" fontId="5" fillId="4" borderId="4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17" fontId="5" fillId="0" borderId="11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justify" vertical="center" wrapText="1"/>
    </xf>
    <xf numFmtId="0" fontId="11" fillId="0" borderId="0" xfId="0" applyFont="1"/>
    <xf numFmtId="0" fontId="5" fillId="0" borderId="2" xfId="0" applyFont="1" applyBorder="1" applyAlignment="1">
      <alignment horizontal="justify" vertical="center" wrapText="1"/>
    </xf>
    <xf numFmtId="164" fontId="5" fillId="0" borderId="4" xfId="0" applyNumberFormat="1" applyFont="1" applyBorder="1" applyAlignment="1">
      <alignment horizontal="center" vertical="center" wrapText="1"/>
    </xf>
    <xf numFmtId="17" fontId="5" fillId="0" borderId="1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165" fontId="5" fillId="0" borderId="14" xfId="0" applyNumberFormat="1" applyFont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165" fontId="5" fillId="0" borderId="11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28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21" xfId="0" applyFont="1" applyFill="1" applyBorder="1" applyAlignment="1">
      <alignment horizontal="left" vertical="center" wrapText="1"/>
    </xf>
    <xf numFmtId="0" fontId="5" fillId="0" borderId="3" xfId="0" applyFont="1" applyBorder="1" applyAlignment="1">
      <alignment horizontal="justify" vertical="center" wrapText="1"/>
    </xf>
    <xf numFmtId="0" fontId="5" fillId="5" borderId="12" xfId="0" applyFont="1" applyFill="1" applyBorder="1" applyAlignment="1">
      <alignment horizontal="center" vertical="center" wrapText="1"/>
    </xf>
    <xf numFmtId="16" fontId="5" fillId="0" borderId="9" xfId="0" applyNumberFormat="1" applyFont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justify" vertical="center" wrapText="1"/>
    </xf>
    <xf numFmtId="0" fontId="5" fillId="4" borderId="3" xfId="0" applyFont="1" applyFill="1" applyBorder="1" applyAlignment="1">
      <alignment horizontal="justify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4" fillId="6" borderId="2" xfId="0" applyFont="1" applyFill="1" applyBorder="1" applyAlignment="1">
      <alignment horizontal="center" vertical="center"/>
    </xf>
    <xf numFmtId="0" fontId="5" fillId="4" borderId="21" xfId="0" applyFont="1" applyFill="1" applyBorder="1" applyAlignment="1">
      <alignment horizontal="justify" vertical="center" wrapText="1"/>
    </xf>
    <xf numFmtId="4" fontId="5" fillId="4" borderId="21" xfId="0" applyNumberFormat="1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justify" vertical="center" wrapText="1"/>
    </xf>
    <xf numFmtId="0" fontId="5" fillId="4" borderId="14" xfId="0" applyFont="1" applyFill="1" applyBorder="1" applyAlignment="1">
      <alignment horizontal="justify" vertical="center" wrapText="1"/>
    </xf>
    <xf numFmtId="4" fontId="5" fillId="4" borderId="14" xfId="0" applyNumberFormat="1" applyFont="1" applyFill="1" applyBorder="1" applyAlignment="1">
      <alignment horizontal="center" vertical="center" wrapText="1"/>
    </xf>
    <xf numFmtId="0" fontId="5" fillId="4" borderId="28" xfId="0" applyFont="1" applyFill="1" applyBorder="1" applyAlignment="1">
      <alignment horizontal="center" vertical="center" wrapText="1"/>
    </xf>
    <xf numFmtId="0" fontId="5" fillId="4" borderId="28" xfId="0" applyFont="1" applyFill="1" applyBorder="1" applyAlignment="1">
      <alignment horizontal="justify" vertical="center" wrapText="1"/>
    </xf>
    <xf numFmtId="0" fontId="6" fillId="0" borderId="21" xfId="0" applyFont="1" applyFill="1" applyBorder="1" applyAlignment="1">
      <alignment horizontal="center" vertical="center" wrapText="1"/>
    </xf>
    <xf numFmtId="165" fontId="5" fillId="0" borderId="21" xfId="0" applyNumberFormat="1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4" borderId="21" xfId="0" applyFont="1" applyFill="1" applyBorder="1" applyAlignment="1">
      <alignment horizontal="center" vertical="center" wrapText="1"/>
    </xf>
    <xf numFmtId="0" fontId="6" fillId="6" borderId="21" xfId="0" applyFont="1" applyFill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37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0" fontId="1" fillId="4" borderId="4" xfId="0" applyFont="1" applyFill="1" applyBorder="1" applyAlignment="1">
      <alignment horizontal="left" vertical="center" wrapText="1"/>
    </xf>
    <xf numFmtId="3" fontId="1" fillId="4" borderId="4" xfId="0" applyNumberFormat="1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left" vertical="center" wrapText="1"/>
    </xf>
    <xf numFmtId="3" fontId="1" fillId="4" borderId="28" xfId="0" applyNumberFormat="1" applyFont="1" applyFill="1" applyBorder="1" applyAlignment="1">
      <alignment horizontal="center" vertical="center" wrapText="1"/>
    </xf>
    <xf numFmtId="0" fontId="1" fillId="4" borderId="28" xfId="0" applyFont="1" applyFill="1" applyBorder="1" applyAlignment="1">
      <alignment horizontal="left" vertical="center" wrapText="1"/>
    </xf>
    <xf numFmtId="0" fontId="0" fillId="0" borderId="20" xfId="0" applyBorder="1"/>
    <xf numFmtId="0" fontId="0" fillId="0" borderId="42" xfId="0" applyBorder="1"/>
    <xf numFmtId="0" fontId="0" fillId="0" borderId="2" xfId="0" applyBorder="1"/>
    <xf numFmtId="0" fontId="0" fillId="0" borderId="4" xfId="0" applyBorder="1"/>
    <xf numFmtId="0" fontId="0" fillId="0" borderId="11" xfId="0" applyBorder="1"/>
    <xf numFmtId="0" fontId="0" fillId="0" borderId="28" xfId="0" applyBorder="1"/>
    <xf numFmtId="0" fontId="1" fillId="0" borderId="11" xfId="0" applyFont="1" applyBorder="1" applyAlignment="1">
      <alignment horizontal="center"/>
    </xf>
    <xf numFmtId="3" fontId="12" fillId="4" borderId="4" xfId="0" applyNumberFormat="1" applyFont="1" applyFill="1" applyBorder="1" applyAlignment="1">
      <alignment horizontal="center" vertical="center" wrapText="1"/>
    </xf>
    <xf numFmtId="0" fontId="0" fillId="0" borderId="19" xfId="0" applyBorder="1"/>
    <xf numFmtId="0" fontId="0" fillId="0" borderId="7" xfId="0" applyBorder="1"/>
    <xf numFmtId="0" fontId="0" fillId="0" borderId="21" xfId="0" applyBorder="1"/>
    <xf numFmtId="0" fontId="0" fillId="0" borderId="1" xfId="0" applyBorder="1"/>
    <xf numFmtId="0" fontId="0" fillId="0" borderId="3" xfId="0" applyBorder="1"/>
    <xf numFmtId="165" fontId="1" fillId="0" borderId="16" xfId="0" applyNumberFormat="1" applyFont="1" applyBorder="1" applyAlignment="1">
      <alignment horizontal="center" vertical="center"/>
    </xf>
    <xf numFmtId="165" fontId="1" fillId="0" borderId="16" xfId="0" applyNumberFormat="1" applyFont="1" applyBorder="1" applyAlignment="1">
      <alignment horizontal="center"/>
    </xf>
    <xf numFmtId="165" fontId="1" fillId="0" borderId="17" xfId="0" applyNumberFormat="1" applyFont="1" applyBorder="1" applyAlignment="1">
      <alignment horizontal="center" vertical="center"/>
    </xf>
    <xf numFmtId="165" fontId="1" fillId="0" borderId="27" xfId="0" applyNumberFormat="1" applyFont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4" fillId="6" borderId="11" xfId="0" applyFont="1" applyFill="1" applyBorder="1" applyAlignment="1">
      <alignment horizontal="center" vertical="center" wrapText="1"/>
    </xf>
    <xf numFmtId="16" fontId="1" fillId="4" borderId="12" xfId="0" applyNumberFormat="1" applyFont="1" applyFill="1" applyBorder="1" applyAlignment="1">
      <alignment horizontal="center" vertical="center" wrapText="1"/>
    </xf>
    <xf numFmtId="165" fontId="1" fillId="5" borderId="4" xfId="0" applyNumberFormat="1" applyFont="1" applyFill="1" applyBorder="1" applyAlignment="1">
      <alignment horizontal="center" vertical="center" wrapText="1"/>
    </xf>
    <xf numFmtId="16" fontId="5" fillId="5" borderId="9" xfId="0" applyNumberFormat="1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165" fontId="1" fillId="0" borderId="19" xfId="0" applyNumberFormat="1" applyFont="1" applyBorder="1" applyAlignment="1">
      <alignment horizontal="center" vertical="center" wrapText="1"/>
    </xf>
    <xf numFmtId="165" fontId="1" fillId="0" borderId="7" xfId="0" applyNumberFormat="1" applyFont="1" applyBorder="1" applyAlignment="1">
      <alignment horizontal="center" vertical="center" wrapText="1"/>
    </xf>
    <xf numFmtId="164" fontId="1" fillId="0" borderId="19" xfId="0" applyNumberFormat="1" applyFont="1" applyBorder="1" applyAlignment="1">
      <alignment horizontal="center" vertical="center" wrapText="1"/>
    </xf>
    <xf numFmtId="164" fontId="1" fillId="0" borderId="7" xfId="0" applyNumberFormat="1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165" fontId="1" fillId="0" borderId="25" xfId="0" applyNumberFormat="1" applyFont="1" applyBorder="1" applyAlignment="1">
      <alignment horizontal="center" vertical="center" wrapText="1"/>
    </xf>
    <xf numFmtId="165" fontId="5" fillId="4" borderId="19" xfId="0" applyNumberFormat="1" applyFont="1" applyFill="1" applyBorder="1" applyAlignment="1">
      <alignment horizontal="center" vertical="center" wrapText="1"/>
    </xf>
    <xf numFmtId="165" fontId="5" fillId="4" borderId="7" xfId="0" applyNumberFormat="1" applyFont="1" applyFill="1" applyBorder="1" applyAlignment="1">
      <alignment horizontal="center" vertical="center" wrapText="1"/>
    </xf>
    <xf numFmtId="165" fontId="5" fillId="4" borderId="25" xfId="0" applyNumberFormat="1" applyFont="1" applyFill="1" applyBorder="1" applyAlignment="1">
      <alignment horizontal="center" vertical="center" wrapText="1"/>
    </xf>
    <xf numFmtId="165" fontId="1" fillId="4" borderId="19" xfId="0" applyNumberFormat="1" applyFont="1" applyFill="1" applyBorder="1" applyAlignment="1">
      <alignment horizontal="center" vertical="center" wrapText="1"/>
    </xf>
    <xf numFmtId="165" fontId="1" fillId="4" borderId="7" xfId="0" applyNumberFormat="1" applyFont="1" applyFill="1" applyBorder="1" applyAlignment="1">
      <alignment horizontal="center" vertical="center" wrapText="1"/>
    </xf>
    <xf numFmtId="165" fontId="1" fillId="4" borderId="25" xfId="0" applyNumberFormat="1" applyFont="1" applyFill="1" applyBorder="1" applyAlignment="1">
      <alignment horizontal="center" vertical="center" wrapText="1"/>
    </xf>
    <xf numFmtId="0" fontId="5" fillId="4" borderId="19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164" fontId="1" fillId="0" borderId="25" xfId="0" applyNumberFormat="1" applyFont="1" applyBorder="1" applyAlignment="1">
      <alignment horizontal="center" vertical="center" wrapText="1"/>
    </xf>
    <xf numFmtId="0" fontId="6" fillId="4" borderId="19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6" fillId="4" borderId="25" xfId="0" applyFont="1" applyFill="1" applyBorder="1" applyAlignment="1">
      <alignment horizontal="center" vertical="center" wrapText="1"/>
    </xf>
    <xf numFmtId="164" fontId="5" fillId="4" borderId="19" xfId="0" applyNumberFormat="1" applyFont="1" applyFill="1" applyBorder="1" applyAlignment="1">
      <alignment horizontal="center" vertical="center" wrapText="1"/>
    </xf>
    <xf numFmtId="164" fontId="5" fillId="4" borderId="7" xfId="0" applyNumberFormat="1" applyFont="1" applyFill="1" applyBorder="1" applyAlignment="1">
      <alignment horizontal="center" vertical="center" wrapText="1"/>
    </xf>
    <xf numFmtId="165" fontId="1" fillId="0" borderId="8" xfId="0" applyNumberFormat="1" applyFont="1" applyBorder="1" applyAlignment="1">
      <alignment horizontal="center" vertical="center" wrapText="1"/>
    </xf>
    <xf numFmtId="164" fontId="1" fillId="0" borderId="18" xfId="0" applyNumberFormat="1" applyFont="1" applyBorder="1" applyAlignment="1">
      <alignment horizontal="center" vertical="center" wrapText="1"/>
    </xf>
    <xf numFmtId="164" fontId="1" fillId="0" borderId="22" xfId="0" applyNumberFormat="1" applyFont="1" applyBorder="1" applyAlignment="1">
      <alignment horizontal="center" vertical="center" wrapText="1"/>
    </xf>
    <xf numFmtId="164" fontId="1" fillId="0" borderId="24" xfId="0" applyNumberFormat="1" applyFont="1" applyBorder="1" applyAlignment="1">
      <alignment horizontal="center" vertical="center" wrapText="1"/>
    </xf>
    <xf numFmtId="0" fontId="1" fillId="4" borderId="19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4" borderId="25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165" fontId="1" fillId="0" borderId="11" xfId="0" applyNumberFormat="1" applyFont="1" applyBorder="1" applyAlignment="1">
      <alignment horizontal="center" vertical="center" wrapText="1"/>
    </xf>
    <xf numFmtId="164" fontId="1" fillId="0" borderId="1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17" fontId="1" fillId="0" borderId="19" xfId="0" applyNumberFormat="1" applyFont="1" applyBorder="1" applyAlignment="1">
      <alignment horizontal="center" vertical="center" wrapText="1"/>
    </xf>
    <xf numFmtId="4" fontId="5" fillId="0" borderId="9" xfId="0" applyNumberFormat="1" applyFont="1" applyBorder="1" applyAlignment="1">
      <alignment horizontal="center" vertical="center" wrapText="1"/>
    </xf>
    <xf numFmtId="4" fontId="5" fillId="0" borderId="2" xfId="0" applyNumberFormat="1" applyFont="1" applyBorder="1" applyAlignment="1">
      <alignment horizontal="center" vertical="center" wrapText="1"/>
    </xf>
    <xf numFmtId="3" fontId="1" fillId="0" borderId="9" xfId="0" applyNumberFormat="1" applyFont="1" applyBorder="1" applyAlignment="1">
      <alignment horizontal="center" vertical="center" wrapText="1"/>
    </xf>
    <xf numFmtId="3" fontId="1" fillId="0" borderId="2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4" fillId="4" borderId="25" xfId="0" applyFont="1" applyFill="1" applyBorder="1" applyAlignment="1">
      <alignment horizontal="center" vertical="center" wrapText="1"/>
    </xf>
    <xf numFmtId="0" fontId="4" fillId="6" borderId="19" xfId="0" applyFont="1" applyFill="1" applyBorder="1" applyAlignment="1">
      <alignment horizontal="center" vertical="center" wrapText="1"/>
    </xf>
    <xf numFmtId="0" fontId="4" fillId="6" borderId="7" xfId="0" applyFont="1" applyFill="1" applyBorder="1" applyAlignment="1">
      <alignment horizontal="center" vertical="center" wrapText="1"/>
    </xf>
    <xf numFmtId="0" fontId="4" fillId="6" borderId="25" xfId="0" applyFont="1" applyFill="1" applyBorder="1" applyAlignment="1">
      <alignment horizontal="center" vertical="center" wrapText="1"/>
    </xf>
    <xf numFmtId="0" fontId="1" fillId="5" borderId="11" xfId="0" applyFont="1" applyFill="1" applyBorder="1" applyAlignment="1">
      <alignment horizontal="center" vertical="center" wrapText="1"/>
    </xf>
    <xf numFmtId="0" fontId="1" fillId="5" borderId="7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 wrapText="1"/>
    </xf>
    <xf numFmtId="0" fontId="10" fillId="4" borderId="7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 wrapText="1"/>
    </xf>
    <xf numFmtId="0" fontId="5" fillId="4" borderId="25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164" fontId="1" fillId="4" borderId="19" xfId="0" applyNumberFormat="1" applyFont="1" applyFill="1" applyBorder="1" applyAlignment="1">
      <alignment horizontal="center" vertical="center" wrapText="1"/>
    </xf>
    <xf numFmtId="164" fontId="1" fillId="4" borderId="7" xfId="0" applyNumberFormat="1" applyFont="1" applyFill="1" applyBorder="1" applyAlignment="1">
      <alignment horizontal="center" vertical="center" wrapText="1"/>
    </xf>
    <xf numFmtId="164" fontId="1" fillId="4" borderId="25" xfId="0" applyNumberFormat="1" applyFont="1" applyFill="1" applyBorder="1" applyAlignment="1">
      <alignment horizontal="center" vertical="center" wrapText="1"/>
    </xf>
    <xf numFmtId="165" fontId="5" fillId="0" borderId="9" xfId="0" applyNumberFormat="1" applyFont="1" applyBorder="1" applyAlignment="1">
      <alignment horizontal="center" vertical="center"/>
    </xf>
    <xf numFmtId="165" fontId="5" fillId="0" borderId="2" xfId="0" applyNumberFormat="1" applyFont="1" applyBorder="1" applyAlignment="1">
      <alignment horizontal="center" vertical="center"/>
    </xf>
    <xf numFmtId="4" fontId="1" fillId="0" borderId="9" xfId="0" applyNumberFormat="1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1" fillId="4" borderId="41" xfId="0" applyFont="1" applyFill="1" applyBorder="1" applyAlignment="1">
      <alignment horizontal="center" vertical="center" wrapText="1"/>
    </xf>
    <xf numFmtId="0" fontId="0" fillId="3" borderId="10" xfId="0" applyFill="1" applyBorder="1" applyAlignment="1">
      <alignment vertical="center" wrapText="1"/>
    </xf>
    <xf numFmtId="0" fontId="0" fillId="3" borderId="2" xfId="0" applyFill="1" applyBorder="1" applyAlignment="1">
      <alignment vertical="center" wrapText="1"/>
    </xf>
    <xf numFmtId="4" fontId="5" fillId="0" borderId="9" xfId="0" applyNumberFormat="1" applyFont="1" applyFill="1" applyBorder="1" applyAlignment="1">
      <alignment horizontal="center" vertical="center" wrapText="1"/>
    </xf>
    <xf numFmtId="4" fontId="5" fillId="0" borderId="2" xfId="0" applyNumberFormat="1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4" fontId="5" fillId="0" borderId="9" xfId="0" applyNumberFormat="1" applyFont="1" applyBorder="1" applyAlignment="1">
      <alignment horizontal="center" vertical="center"/>
    </xf>
    <xf numFmtId="4" fontId="5" fillId="0" borderId="2" xfId="0" applyNumberFormat="1" applyFont="1" applyBorder="1" applyAlignment="1">
      <alignment horizontal="center" vertical="center"/>
    </xf>
    <xf numFmtId="4" fontId="1" fillId="0" borderId="9" xfId="0" applyNumberFormat="1" applyFont="1" applyFill="1" applyBorder="1" applyAlignment="1">
      <alignment horizontal="center" vertical="center" wrapText="1"/>
    </xf>
    <xf numFmtId="4" fontId="1" fillId="0" borderId="2" xfId="0" applyNumberFormat="1" applyFont="1" applyFill="1" applyBorder="1" applyAlignment="1">
      <alignment horizontal="center" vertical="center" wrapText="1"/>
    </xf>
    <xf numFmtId="165" fontId="1" fillId="0" borderId="3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4" borderId="18" xfId="0" applyFont="1" applyFill="1" applyBorder="1" applyAlignment="1">
      <alignment horizontal="center" vertical="center" wrapText="1"/>
    </xf>
    <xf numFmtId="0" fontId="1" fillId="4" borderId="22" xfId="0" applyFont="1" applyFill="1" applyBorder="1" applyAlignment="1">
      <alignment horizontal="center" vertical="center" wrapText="1"/>
    </xf>
    <xf numFmtId="0" fontId="1" fillId="4" borderId="24" xfId="0" applyFont="1" applyFill="1" applyBorder="1" applyAlignment="1">
      <alignment horizontal="center" vertical="center" wrapText="1"/>
    </xf>
    <xf numFmtId="0" fontId="9" fillId="0" borderId="9" xfId="1" applyFont="1" applyBorder="1" applyAlignment="1">
      <alignment horizontal="center" vertical="center" wrapText="1"/>
    </xf>
    <xf numFmtId="0" fontId="9" fillId="0" borderId="10" xfId="1" applyFont="1" applyBorder="1" applyAlignment="1">
      <alignment horizontal="center" vertical="center" wrapText="1"/>
    </xf>
    <xf numFmtId="0" fontId="9" fillId="0" borderId="2" xfId="1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4" fillId="4" borderId="19" xfId="0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4" fontId="1" fillId="0" borderId="9" xfId="0" applyNumberFormat="1" applyFont="1" applyBorder="1" applyAlignment="1">
      <alignment horizontal="center" vertical="center"/>
    </xf>
    <xf numFmtId="4" fontId="1" fillId="0" borderId="2" xfId="0" applyNumberFormat="1" applyFont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4" fontId="1" fillId="4" borderId="11" xfId="0" applyNumberFormat="1" applyFont="1" applyFill="1" applyBorder="1" applyAlignment="1">
      <alignment horizontal="center" vertical="center" wrapText="1"/>
    </xf>
    <xf numFmtId="4" fontId="1" fillId="4" borderId="7" xfId="0" applyNumberFormat="1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12" fillId="0" borderId="25" xfId="0" applyFont="1" applyFill="1" applyBorder="1" applyAlignment="1">
      <alignment horizontal="center" vertical="center" wrapText="1"/>
    </xf>
    <xf numFmtId="4" fontId="1" fillId="4" borderId="3" xfId="0" applyNumberFormat="1" applyFont="1" applyFill="1" applyBorder="1" applyAlignment="1">
      <alignment horizontal="center" vertical="center" wrapText="1"/>
    </xf>
    <xf numFmtId="0" fontId="6" fillId="6" borderId="7" xfId="0" applyFont="1" applyFill="1" applyBorder="1" applyAlignment="1">
      <alignment horizontal="center" vertical="center" wrapText="1"/>
    </xf>
    <xf numFmtId="4" fontId="5" fillId="0" borderId="29" xfId="0" applyNumberFormat="1" applyFont="1" applyBorder="1" applyAlignment="1">
      <alignment horizontal="center" vertical="center" wrapText="1"/>
    </xf>
    <xf numFmtId="4" fontId="5" fillId="0" borderId="20" xfId="0" applyNumberFormat="1" applyFont="1" applyBorder="1" applyAlignment="1">
      <alignment horizontal="center" vertical="center" wrapText="1"/>
    </xf>
    <xf numFmtId="3" fontId="1" fillId="0" borderId="29" xfId="0" applyNumberFormat="1" applyFont="1" applyFill="1" applyBorder="1" applyAlignment="1">
      <alignment horizontal="center" vertical="center" wrapText="1"/>
    </xf>
    <xf numFmtId="3" fontId="1" fillId="0" borderId="20" xfId="0" applyNumberFormat="1" applyFont="1" applyFill="1" applyBorder="1" applyAlignment="1">
      <alignment horizontal="center" vertical="center" wrapText="1"/>
    </xf>
    <xf numFmtId="17" fontId="1" fillId="0" borderId="7" xfId="0" applyNumberFormat="1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1" fillId="5" borderId="38" xfId="0" applyFont="1" applyFill="1" applyBorder="1" applyAlignment="1">
      <alignment horizontal="center" vertical="center" wrapText="1"/>
    </xf>
    <xf numFmtId="0" fontId="1" fillId="5" borderId="39" xfId="0" applyFont="1" applyFill="1" applyBorder="1" applyAlignment="1">
      <alignment horizontal="center" vertical="center" wrapText="1"/>
    </xf>
    <xf numFmtId="0" fontId="1" fillId="5" borderId="40" xfId="0" applyFont="1" applyFill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5" borderId="25" xfId="0" applyFont="1" applyFill="1" applyBorder="1" applyAlignment="1">
      <alignment horizontal="center" vertical="center" wrapText="1"/>
    </xf>
    <xf numFmtId="165" fontId="0" fillId="0" borderId="0" xfId="0" applyNumberFormat="1" applyAlignment="1">
      <alignment horizontal="center"/>
    </xf>
    <xf numFmtId="4" fontId="0" fillId="0" borderId="15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4" fontId="1" fillId="2" borderId="9" xfId="0" applyNumberFormat="1" applyFont="1" applyFill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horizontal="center" vertical="center" wrapText="1"/>
    </xf>
    <xf numFmtId="2" fontId="1" fillId="0" borderId="9" xfId="0" applyNumberFormat="1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 horizontal="center"/>
    </xf>
    <xf numFmtId="0" fontId="5" fillId="0" borderId="9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N387"/>
  <sheetViews>
    <sheetView tabSelected="1" topLeftCell="A375" zoomScale="141" zoomScaleNormal="141" zoomScaleSheetLayoutView="102" workbookViewId="0">
      <selection activeCell="E387" sqref="E387"/>
    </sheetView>
  </sheetViews>
  <sheetFormatPr defaultRowHeight="14.4" x14ac:dyDescent="0.3"/>
  <cols>
    <col min="3" max="3" width="32.88671875" customWidth="1"/>
    <col min="4" max="4" width="21.44140625" customWidth="1"/>
    <col min="5" max="5" width="20.6640625" customWidth="1"/>
    <col min="6" max="6" width="13.109375" style="70" customWidth="1"/>
    <col min="7" max="7" width="15.88671875" customWidth="1"/>
    <col min="8" max="9" width="15.88671875" style="14" customWidth="1"/>
    <col min="10" max="10" width="23.88671875" customWidth="1"/>
    <col min="11" max="11" width="19.5546875" customWidth="1"/>
    <col min="12" max="12" width="20.5546875" customWidth="1"/>
  </cols>
  <sheetData>
    <row r="3" spans="2:12" x14ac:dyDescent="0.3">
      <c r="D3" s="337" t="s">
        <v>130</v>
      </c>
      <c r="E3" s="338"/>
      <c r="F3" s="338"/>
      <c r="G3" s="338"/>
      <c r="H3" s="338"/>
      <c r="I3" s="338"/>
      <c r="J3" s="338"/>
    </row>
    <row r="4" spans="2:12" x14ac:dyDescent="0.3">
      <c r="D4" s="338"/>
      <c r="E4" s="338"/>
      <c r="F4" s="338"/>
      <c r="G4" s="338"/>
      <c r="H4" s="338"/>
      <c r="I4" s="338"/>
      <c r="J4" s="338"/>
      <c r="L4" s="38"/>
    </row>
    <row r="6" spans="2:12" ht="15" thickBot="1" x14ac:dyDescent="0.35"/>
    <row r="7" spans="2:12" ht="64.5" customHeight="1" thickBot="1" x14ac:dyDescent="0.35">
      <c r="B7" s="25" t="s">
        <v>266</v>
      </c>
      <c r="C7" s="26" t="s">
        <v>0</v>
      </c>
      <c r="D7" s="41" t="s">
        <v>120</v>
      </c>
      <c r="E7" s="347" t="s">
        <v>121</v>
      </c>
      <c r="F7" s="348"/>
      <c r="G7" s="348"/>
      <c r="H7" s="348"/>
      <c r="I7" s="349"/>
      <c r="J7" s="41" t="s">
        <v>122</v>
      </c>
      <c r="K7" s="41" t="s">
        <v>123</v>
      </c>
      <c r="L7" s="41" t="s">
        <v>124</v>
      </c>
    </row>
    <row r="8" spans="2:12" ht="15" thickBot="1" x14ac:dyDescent="0.35">
      <c r="B8" s="2">
        <v>1</v>
      </c>
      <c r="C8" s="3">
        <v>2</v>
      </c>
      <c r="D8" s="3">
        <v>3</v>
      </c>
      <c r="E8" s="350">
        <v>4</v>
      </c>
      <c r="F8" s="351"/>
      <c r="G8" s="351"/>
      <c r="H8" s="351"/>
      <c r="I8" s="352"/>
      <c r="J8" s="3">
        <v>5</v>
      </c>
      <c r="K8" s="3">
        <v>6</v>
      </c>
      <c r="L8" s="3">
        <v>7</v>
      </c>
    </row>
    <row r="9" spans="2:12" ht="15" thickBot="1" x14ac:dyDescent="0.35">
      <c r="B9" s="341" t="s">
        <v>1</v>
      </c>
      <c r="C9" s="342"/>
      <c r="D9" s="342"/>
      <c r="E9" s="342"/>
      <c r="F9" s="342"/>
      <c r="G9" s="342"/>
      <c r="H9" s="342"/>
      <c r="I9" s="342"/>
      <c r="J9" s="342"/>
      <c r="K9" s="342"/>
      <c r="L9" s="343"/>
    </row>
    <row r="10" spans="2:12" ht="40.799999999999997" customHeight="1" thickBot="1" x14ac:dyDescent="0.35">
      <c r="B10" s="353"/>
      <c r="C10" s="354"/>
      <c r="D10" s="355"/>
      <c r="E10" s="84" t="s">
        <v>53</v>
      </c>
      <c r="F10" s="85" t="s">
        <v>34</v>
      </c>
      <c r="G10" s="86" t="s">
        <v>125</v>
      </c>
      <c r="H10" s="86" t="s">
        <v>333</v>
      </c>
      <c r="I10" s="86" t="s">
        <v>126</v>
      </c>
      <c r="J10" s="353"/>
      <c r="K10" s="354"/>
      <c r="L10" s="355"/>
    </row>
    <row r="11" spans="2:12" ht="15" customHeight="1" thickTop="1" thickBot="1" x14ac:dyDescent="0.35">
      <c r="B11" s="344" t="s">
        <v>54</v>
      </c>
      <c r="C11" s="250" t="s">
        <v>131</v>
      </c>
      <c r="D11" s="250" t="s">
        <v>173</v>
      </c>
      <c r="E11" s="87" t="s">
        <v>35</v>
      </c>
      <c r="F11" s="88">
        <v>0</v>
      </c>
      <c r="G11" s="253">
        <f>(F11+F12+F13+F14+F15+F16+F17)</f>
        <v>1320000</v>
      </c>
      <c r="H11" s="253">
        <f>G11*2</f>
        <v>2640000</v>
      </c>
      <c r="I11" s="255">
        <f>H11/4.4536</f>
        <v>592778.87551643618</v>
      </c>
      <c r="J11" s="89" t="s">
        <v>105</v>
      </c>
      <c r="K11" s="257" t="s">
        <v>332</v>
      </c>
      <c r="L11" s="379" t="s">
        <v>268</v>
      </c>
    </row>
    <row r="12" spans="2:12" ht="15" customHeight="1" thickBot="1" x14ac:dyDescent="0.35">
      <c r="B12" s="345"/>
      <c r="C12" s="251"/>
      <c r="D12" s="251"/>
      <c r="E12" s="16" t="s">
        <v>36</v>
      </c>
      <c r="F12" s="47">
        <v>150000</v>
      </c>
      <c r="G12" s="254"/>
      <c r="H12" s="254"/>
      <c r="I12" s="256"/>
      <c r="J12" s="23" t="s">
        <v>44</v>
      </c>
      <c r="K12" s="249"/>
      <c r="L12" s="380"/>
    </row>
    <row r="13" spans="2:12" ht="15" customHeight="1" thickBot="1" x14ac:dyDescent="0.35">
      <c r="B13" s="345"/>
      <c r="C13" s="251"/>
      <c r="D13" s="251"/>
      <c r="E13" s="16" t="s">
        <v>37</v>
      </c>
      <c r="F13" s="47">
        <v>320000</v>
      </c>
      <c r="G13" s="254"/>
      <c r="H13" s="254"/>
      <c r="I13" s="256"/>
      <c r="J13" s="23" t="s">
        <v>44</v>
      </c>
      <c r="K13" s="249"/>
      <c r="L13" s="380"/>
    </row>
    <row r="14" spans="2:12" ht="15" customHeight="1" thickBot="1" x14ac:dyDescent="0.35">
      <c r="B14" s="345"/>
      <c r="C14" s="251"/>
      <c r="D14" s="251"/>
      <c r="E14" s="16" t="s">
        <v>47</v>
      </c>
      <c r="F14" s="47">
        <v>150000</v>
      </c>
      <c r="G14" s="254"/>
      <c r="H14" s="254"/>
      <c r="I14" s="256"/>
      <c r="J14" s="23" t="s">
        <v>44</v>
      </c>
      <c r="K14" s="249"/>
      <c r="L14" s="380"/>
    </row>
    <row r="15" spans="2:12" ht="15" customHeight="1" thickBot="1" x14ac:dyDescent="0.35">
      <c r="B15" s="345"/>
      <c r="C15" s="251"/>
      <c r="D15" s="251"/>
      <c r="E15" s="16" t="s">
        <v>39</v>
      </c>
      <c r="F15" s="47">
        <v>300000</v>
      </c>
      <c r="G15" s="254"/>
      <c r="H15" s="254"/>
      <c r="I15" s="256"/>
      <c r="J15" s="23" t="s">
        <v>44</v>
      </c>
      <c r="K15" s="249"/>
      <c r="L15" s="380"/>
    </row>
    <row r="16" spans="2:12" ht="15" customHeight="1" thickBot="1" x14ac:dyDescent="0.35">
      <c r="B16" s="345"/>
      <c r="C16" s="251"/>
      <c r="D16" s="251"/>
      <c r="E16" s="16" t="s">
        <v>40</v>
      </c>
      <c r="F16" s="32">
        <v>250000</v>
      </c>
      <c r="G16" s="254"/>
      <c r="H16" s="254"/>
      <c r="I16" s="256"/>
      <c r="J16" s="23" t="s">
        <v>44</v>
      </c>
      <c r="K16" s="249"/>
      <c r="L16" s="380"/>
    </row>
    <row r="17" spans="2:12" ht="15" customHeight="1" thickBot="1" x14ac:dyDescent="0.35">
      <c r="B17" s="346"/>
      <c r="C17" s="252"/>
      <c r="D17" s="252"/>
      <c r="E17" s="90" t="s">
        <v>41</v>
      </c>
      <c r="F17" s="128">
        <v>150000</v>
      </c>
      <c r="G17" s="259"/>
      <c r="H17" s="259"/>
      <c r="I17" s="268"/>
      <c r="J17" s="92" t="s">
        <v>44</v>
      </c>
      <c r="K17" s="258"/>
      <c r="L17" s="381"/>
    </row>
    <row r="18" spans="2:12" ht="15" customHeight="1" thickTop="1" thickBot="1" x14ac:dyDescent="0.35">
      <c r="B18" s="249" t="s">
        <v>148</v>
      </c>
      <c r="C18" s="251" t="s">
        <v>131</v>
      </c>
      <c r="D18" s="251" t="s">
        <v>106</v>
      </c>
      <c r="E18" s="16" t="s">
        <v>35</v>
      </c>
      <c r="F18" s="32">
        <v>0</v>
      </c>
      <c r="G18" s="254">
        <f>(F18+F19+F20+F21+F22+F23+F24)</f>
        <v>553765.53</v>
      </c>
      <c r="H18" s="254">
        <f>G18*1</f>
        <v>553765.53</v>
      </c>
      <c r="I18" s="256">
        <f>H18/4.4536</f>
        <v>124341.10158074368</v>
      </c>
      <c r="J18" s="23" t="s">
        <v>105</v>
      </c>
      <c r="K18" s="249" t="s">
        <v>134</v>
      </c>
      <c r="L18" s="23" t="s">
        <v>105</v>
      </c>
    </row>
    <row r="19" spans="2:12" ht="15" customHeight="1" thickBot="1" x14ac:dyDescent="0.35">
      <c r="B19" s="249"/>
      <c r="C19" s="251"/>
      <c r="D19" s="251"/>
      <c r="E19" s="16" t="s">
        <v>36</v>
      </c>
      <c r="F19" s="32">
        <v>87000</v>
      </c>
      <c r="G19" s="254"/>
      <c r="H19" s="254"/>
      <c r="I19" s="256"/>
      <c r="J19" s="23" t="s">
        <v>132</v>
      </c>
      <c r="K19" s="249"/>
      <c r="L19" s="238">
        <v>87710.88</v>
      </c>
    </row>
    <row r="20" spans="2:12" ht="15" customHeight="1" thickBot="1" x14ac:dyDescent="0.35">
      <c r="B20" s="249"/>
      <c r="C20" s="251"/>
      <c r="D20" s="251"/>
      <c r="E20" s="16" t="s">
        <v>37</v>
      </c>
      <c r="F20" s="32">
        <v>109740</v>
      </c>
      <c r="G20" s="254"/>
      <c r="H20" s="254"/>
      <c r="I20" s="256"/>
      <c r="J20" s="23" t="s">
        <v>132</v>
      </c>
      <c r="K20" s="249"/>
      <c r="L20" s="238">
        <v>109740.4</v>
      </c>
    </row>
    <row r="21" spans="2:12" ht="15" customHeight="1" thickBot="1" x14ac:dyDescent="0.35">
      <c r="B21" s="249"/>
      <c r="C21" s="251"/>
      <c r="D21" s="251"/>
      <c r="E21" s="16" t="s">
        <v>47</v>
      </c>
      <c r="F21" s="32">
        <v>18771</v>
      </c>
      <c r="G21" s="254"/>
      <c r="H21" s="254"/>
      <c r="I21" s="256"/>
      <c r="J21" s="23" t="s">
        <v>132</v>
      </c>
      <c r="K21" s="249"/>
      <c r="L21" s="238">
        <v>18771.919999999998</v>
      </c>
    </row>
    <row r="22" spans="2:12" ht="15" customHeight="1" thickBot="1" x14ac:dyDescent="0.35">
      <c r="B22" s="249"/>
      <c r="C22" s="251"/>
      <c r="D22" s="251"/>
      <c r="E22" s="16" t="s">
        <v>39</v>
      </c>
      <c r="F22" s="32">
        <v>276183</v>
      </c>
      <c r="G22" s="254"/>
      <c r="H22" s="254"/>
      <c r="I22" s="256"/>
      <c r="J22" s="23" t="s">
        <v>132</v>
      </c>
      <c r="K22" s="249"/>
      <c r="L22" s="239">
        <v>276183.40000000002</v>
      </c>
    </row>
    <row r="23" spans="2:12" ht="15" customHeight="1" thickBot="1" x14ac:dyDescent="0.35">
      <c r="B23" s="249"/>
      <c r="C23" s="251"/>
      <c r="D23" s="251"/>
      <c r="E23" s="16" t="s">
        <v>40</v>
      </c>
      <c r="F23" s="32">
        <v>0</v>
      </c>
      <c r="G23" s="254"/>
      <c r="H23" s="254"/>
      <c r="I23" s="256"/>
      <c r="J23" s="23" t="s">
        <v>132</v>
      </c>
      <c r="K23" s="249"/>
      <c r="L23" s="240">
        <v>41897.31</v>
      </c>
    </row>
    <row r="24" spans="2:12" ht="15" customHeight="1" thickBot="1" x14ac:dyDescent="0.35">
      <c r="B24" s="258"/>
      <c r="C24" s="252"/>
      <c r="D24" s="252"/>
      <c r="E24" s="93" t="s">
        <v>41</v>
      </c>
      <c r="F24" s="91">
        <v>62071.53</v>
      </c>
      <c r="G24" s="259"/>
      <c r="H24" s="259"/>
      <c r="I24" s="268"/>
      <c r="J24" s="23" t="s">
        <v>132</v>
      </c>
      <c r="K24" s="258"/>
      <c r="L24" s="241">
        <v>62071.53</v>
      </c>
    </row>
    <row r="25" spans="2:12" ht="15" customHeight="1" thickTop="1" thickBot="1" x14ac:dyDescent="0.35">
      <c r="B25" s="278" t="s">
        <v>149</v>
      </c>
      <c r="C25" s="281" t="s">
        <v>2</v>
      </c>
      <c r="D25" s="250" t="s">
        <v>173</v>
      </c>
      <c r="E25" s="4" t="s">
        <v>35</v>
      </c>
      <c r="F25" s="47">
        <v>0</v>
      </c>
      <c r="G25" s="253">
        <f>(F25+F26+F27+F28+F29+F30+F31)</f>
        <v>1420000</v>
      </c>
      <c r="H25" s="253">
        <f>G25*2</f>
        <v>2840000</v>
      </c>
      <c r="I25" s="255">
        <f>H25/4.4536</f>
        <v>637686.36608586321</v>
      </c>
      <c r="J25" s="7" t="s">
        <v>105</v>
      </c>
      <c r="K25" s="4"/>
      <c r="L25" s="379" t="s">
        <v>268</v>
      </c>
    </row>
    <row r="26" spans="2:12" ht="15" customHeight="1" thickBot="1" x14ac:dyDescent="0.35">
      <c r="B26" s="279"/>
      <c r="C26" s="251"/>
      <c r="D26" s="251"/>
      <c r="E26" s="4" t="s">
        <v>36</v>
      </c>
      <c r="F26" s="47">
        <v>250000</v>
      </c>
      <c r="G26" s="254"/>
      <c r="H26" s="254"/>
      <c r="I26" s="256"/>
      <c r="J26" s="7" t="s">
        <v>43</v>
      </c>
      <c r="K26" s="4"/>
      <c r="L26" s="380"/>
    </row>
    <row r="27" spans="2:12" ht="15" customHeight="1" thickBot="1" x14ac:dyDescent="0.35">
      <c r="B27" s="279"/>
      <c r="C27" s="251"/>
      <c r="D27" s="251"/>
      <c r="E27" s="4" t="s">
        <v>37</v>
      </c>
      <c r="F27" s="47">
        <v>200000</v>
      </c>
      <c r="G27" s="254"/>
      <c r="H27" s="254"/>
      <c r="I27" s="256"/>
      <c r="J27" s="23" t="s">
        <v>43</v>
      </c>
      <c r="K27" s="4"/>
      <c r="L27" s="380"/>
    </row>
    <row r="28" spans="2:12" ht="15" customHeight="1" thickBot="1" x14ac:dyDescent="0.35">
      <c r="B28" s="279"/>
      <c r="C28" s="251"/>
      <c r="D28" s="251"/>
      <c r="E28" s="4" t="s">
        <v>47</v>
      </c>
      <c r="F28" s="47">
        <v>220000</v>
      </c>
      <c r="G28" s="254"/>
      <c r="H28" s="254"/>
      <c r="I28" s="256"/>
      <c r="J28" s="23" t="s">
        <v>43</v>
      </c>
      <c r="K28" s="4"/>
      <c r="L28" s="380"/>
    </row>
    <row r="29" spans="2:12" ht="15" customHeight="1" thickBot="1" x14ac:dyDescent="0.35">
      <c r="B29" s="279"/>
      <c r="C29" s="251"/>
      <c r="D29" s="251"/>
      <c r="E29" s="4" t="s">
        <v>39</v>
      </c>
      <c r="F29" s="47">
        <v>200000</v>
      </c>
      <c r="G29" s="254"/>
      <c r="H29" s="254"/>
      <c r="I29" s="256"/>
      <c r="J29" s="23" t="s">
        <v>43</v>
      </c>
      <c r="K29" s="4"/>
      <c r="L29" s="380"/>
    </row>
    <row r="30" spans="2:12" ht="15" customHeight="1" thickBot="1" x14ac:dyDescent="0.35">
      <c r="B30" s="279"/>
      <c r="C30" s="251"/>
      <c r="D30" s="251"/>
      <c r="E30" s="4" t="s">
        <v>40</v>
      </c>
      <c r="F30" s="47">
        <v>300000</v>
      </c>
      <c r="G30" s="254"/>
      <c r="H30" s="254"/>
      <c r="I30" s="256"/>
      <c r="J30" s="23" t="s">
        <v>43</v>
      </c>
      <c r="K30" s="4"/>
      <c r="L30" s="380"/>
    </row>
    <row r="31" spans="2:12" ht="15" customHeight="1" thickBot="1" x14ac:dyDescent="0.35">
      <c r="B31" s="280"/>
      <c r="C31" s="251"/>
      <c r="D31" s="252"/>
      <c r="E31" s="97" t="s">
        <v>41</v>
      </c>
      <c r="F31" s="95">
        <v>250000</v>
      </c>
      <c r="G31" s="259"/>
      <c r="H31" s="259"/>
      <c r="I31" s="268"/>
      <c r="J31" s="96" t="s">
        <v>43</v>
      </c>
      <c r="K31" s="94"/>
      <c r="L31" s="381"/>
    </row>
    <row r="32" spans="2:12" ht="15" customHeight="1" thickTop="1" thickBot="1" x14ac:dyDescent="0.35">
      <c r="B32" s="249" t="s">
        <v>150</v>
      </c>
      <c r="C32" s="340" t="s">
        <v>342</v>
      </c>
      <c r="D32" s="250" t="s">
        <v>104</v>
      </c>
      <c r="E32" s="4" t="s">
        <v>35</v>
      </c>
      <c r="F32" s="98">
        <v>0</v>
      </c>
      <c r="G32" s="253">
        <f>(F32+F33+F34+F35+F36+F37+F38)</f>
        <v>1430000</v>
      </c>
      <c r="H32" s="253">
        <f>G32*1</f>
        <v>1430000</v>
      </c>
      <c r="I32" s="256">
        <f>H32/4.4536</f>
        <v>321088.55757140293</v>
      </c>
      <c r="J32" s="101" t="s">
        <v>105</v>
      </c>
      <c r="K32" s="102"/>
      <c r="L32" s="107"/>
    </row>
    <row r="33" spans="2:12" ht="15" customHeight="1" thickBot="1" x14ac:dyDescent="0.35">
      <c r="B33" s="249"/>
      <c r="C33" s="251"/>
      <c r="D33" s="251"/>
      <c r="E33" s="4" t="s">
        <v>36</v>
      </c>
      <c r="F33" s="72">
        <v>70000</v>
      </c>
      <c r="G33" s="254"/>
      <c r="H33" s="254"/>
      <c r="I33" s="256"/>
      <c r="J33" s="100" t="s">
        <v>49</v>
      </c>
      <c r="K33" s="103"/>
      <c r="L33" s="4"/>
    </row>
    <row r="34" spans="2:12" ht="15" customHeight="1" thickBot="1" x14ac:dyDescent="0.35">
      <c r="B34" s="249"/>
      <c r="C34" s="251"/>
      <c r="D34" s="251"/>
      <c r="E34" s="4" t="s">
        <v>37</v>
      </c>
      <c r="F34" s="72">
        <v>500000</v>
      </c>
      <c r="G34" s="254"/>
      <c r="H34" s="254"/>
      <c r="I34" s="256"/>
      <c r="J34" s="100" t="s">
        <v>49</v>
      </c>
      <c r="K34" s="103"/>
      <c r="L34" s="4"/>
    </row>
    <row r="35" spans="2:12" ht="15" customHeight="1" thickBot="1" x14ac:dyDescent="0.35">
      <c r="B35" s="249"/>
      <c r="C35" s="251"/>
      <c r="D35" s="251"/>
      <c r="E35" s="4" t="s">
        <v>47</v>
      </c>
      <c r="F35" s="72">
        <v>50000</v>
      </c>
      <c r="G35" s="254"/>
      <c r="H35" s="254"/>
      <c r="I35" s="256"/>
      <c r="J35" s="100" t="s">
        <v>49</v>
      </c>
      <c r="K35" s="103"/>
      <c r="L35" s="4"/>
    </row>
    <row r="36" spans="2:12" ht="15" customHeight="1" thickBot="1" x14ac:dyDescent="0.35">
      <c r="B36" s="249"/>
      <c r="C36" s="251"/>
      <c r="D36" s="251"/>
      <c r="E36" s="4" t="s">
        <v>39</v>
      </c>
      <c r="F36" s="72">
        <v>410000</v>
      </c>
      <c r="G36" s="254"/>
      <c r="H36" s="254"/>
      <c r="I36" s="256"/>
      <c r="J36" s="100" t="s">
        <v>49</v>
      </c>
      <c r="K36" s="103"/>
      <c r="L36" s="4"/>
    </row>
    <row r="37" spans="2:12" ht="15" customHeight="1" thickBot="1" x14ac:dyDescent="0.35">
      <c r="B37" s="249"/>
      <c r="C37" s="251"/>
      <c r="D37" s="251"/>
      <c r="E37" s="4" t="s">
        <v>40</v>
      </c>
      <c r="F37" s="47">
        <v>300000</v>
      </c>
      <c r="G37" s="254"/>
      <c r="H37" s="254"/>
      <c r="I37" s="256"/>
      <c r="J37" s="100" t="s">
        <v>49</v>
      </c>
      <c r="K37" s="103"/>
      <c r="L37" s="4"/>
    </row>
    <row r="38" spans="2:12" ht="15" customHeight="1" thickBot="1" x14ac:dyDescent="0.35">
      <c r="B38" s="249"/>
      <c r="C38" s="251"/>
      <c r="D38" s="252"/>
      <c r="E38" s="4" t="s">
        <v>41</v>
      </c>
      <c r="F38" s="47">
        <v>100000</v>
      </c>
      <c r="G38" s="259"/>
      <c r="H38" s="259"/>
      <c r="I38" s="256"/>
      <c r="J38" s="105" t="s">
        <v>49</v>
      </c>
      <c r="K38" s="104"/>
      <c r="L38" s="94"/>
    </row>
    <row r="39" spans="2:12" ht="15" customHeight="1" thickTop="1" thickBot="1" x14ac:dyDescent="0.35">
      <c r="B39" s="257" t="s">
        <v>55</v>
      </c>
      <c r="C39" s="250" t="s">
        <v>133</v>
      </c>
      <c r="D39" s="251" t="s">
        <v>104</v>
      </c>
      <c r="E39" s="16" t="s">
        <v>35</v>
      </c>
      <c r="F39" s="47">
        <v>0</v>
      </c>
      <c r="G39" s="253">
        <f>(F39+F40+F41+F42+F43+F44+F45)</f>
        <v>880000</v>
      </c>
      <c r="H39" s="253">
        <f>G39*2</f>
        <v>1760000</v>
      </c>
      <c r="I39" s="255">
        <f>H39/4.4536</f>
        <v>395185.91701095743</v>
      </c>
      <c r="J39" s="106" t="s">
        <v>105</v>
      </c>
      <c r="K39" s="334" t="s">
        <v>269</v>
      </c>
      <c r="L39" s="379" t="s">
        <v>268</v>
      </c>
    </row>
    <row r="40" spans="2:12" ht="15" customHeight="1" thickBot="1" x14ac:dyDescent="0.35">
      <c r="B40" s="249"/>
      <c r="C40" s="251"/>
      <c r="D40" s="251"/>
      <c r="E40" s="16" t="s">
        <v>36</v>
      </c>
      <c r="F40" s="47">
        <v>80000</v>
      </c>
      <c r="G40" s="254"/>
      <c r="H40" s="254"/>
      <c r="I40" s="256"/>
      <c r="J40" s="216" t="s">
        <v>132</v>
      </c>
      <c r="K40" s="335"/>
      <c r="L40" s="380"/>
    </row>
    <row r="41" spans="2:12" ht="15" customHeight="1" thickBot="1" x14ac:dyDescent="0.35">
      <c r="B41" s="249"/>
      <c r="C41" s="251"/>
      <c r="D41" s="251"/>
      <c r="E41" s="16" t="s">
        <v>37</v>
      </c>
      <c r="F41" s="47">
        <v>200000</v>
      </c>
      <c r="G41" s="254"/>
      <c r="H41" s="254"/>
      <c r="I41" s="256"/>
      <c r="J41" s="216" t="s">
        <v>132</v>
      </c>
      <c r="K41" s="335"/>
      <c r="L41" s="380"/>
    </row>
    <row r="42" spans="2:12" ht="15" customHeight="1" thickBot="1" x14ac:dyDescent="0.35">
      <c r="B42" s="249"/>
      <c r="C42" s="251"/>
      <c r="D42" s="251"/>
      <c r="E42" s="16" t="s">
        <v>47</v>
      </c>
      <c r="F42" s="47">
        <v>100000</v>
      </c>
      <c r="G42" s="254"/>
      <c r="H42" s="254"/>
      <c r="I42" s="256"/>
      <c r="J42" s="216" t="s">
        <v>132</v>
      </c>
      <c r="K42" s="335"/>
      <c r="L42" s="380"/>
    </row>
    <row r="43" spans="2:12" ht="15" customHeight="1" thickBot="1" x14ac:dyDescent="0.35">
      <c r="B43" s="249"/>
      <c r="C43" s="251"/>
      <c r="D43" s="251"/>
      <c r="E43" s="16" t="s">
        <v>39</v>
      </c>
      <c r="F43" s="47">
        <v>150000</v>
      </c>
      <c r="G43" s="254"/>
      <c r="H43" s="254"/>
      <c r="I43" s="256"/>
      <c r="J43" s="216" t="s">
        <v>132</v>
      </c>
      <c r="K43" s="335"/>
      <c r="L43" s="380"/>
    </row>
    <row r="44" spans="2:12" ht="15" customHeight="1" thickBot="1" x14ac:dyDescent="0.35">
      <c r="B44" s="249"/>
      <c r="C44" s="251"/>
      <c r="D44" s="251"/>
      <c r="E44" s="16" t="s">
        <v>40</v>
      </c>
      <c r="F44" s="47">
        <v>200000</v>
      </c>
      <c r="G44" s="254"/>
      <c r="H44" s="254"/>
      <c r="I44" s="256"/>
      <c r="J44" s="216" t="s">
        <v>132</v>
      </c>
      <c r="K44" s="335"/>
      <c r="L44" s="380"/>
    </row>
    <row r="45" spans="2:12" ht="15" customHeight="1" thickBot="1" x14ac:dyDescent="0.35">
      <c r="B45" s="258"/>
      <c r="C45" s="252"/>
      <c r="D45" s="252"/>
      <c r="E45" s="97" t="s">
        <v>41</v>
      </c>
      <c r="F45" s="108">
        <v>150000</v>
      </c>
      <c r="G45" s="259"/>
      <c r="H45" s="259"/>
      <c r="I45" s="268"/>
      <c r="J45" s="217" t="s">
        <v>45</v>
      </c>
      <c r="K45" s="336"/>
      <c r="L45" s="381"/>
    </row>
    <row r="46" spans="2:12" ht="15" customHeight="1" thickTop="1" thickBot="1" x14ac:dyDescent="0.35">
      <c r="B46" s="257" t="s">
        <v>151</v>
      </c>
      <c r="C46" s="251" t="s">
        <v>133</v>
      </c>
      <c r="D46" s="251" t="s">
        <v>106</v>
      </c>
      <c r="E46" s="16" t="s">
        <v>35</v>
      </c>
      <c r="F46" s="47">
        <v>0</v>
      </c>
      <c r="G46" s="254">
        <f>(F46+F47+F48+F49+F50+F51+F52)</f>
        <v>300000</v>
      </c>
      <c r="H46" s="274">
        <f>G46*1</f>
        <v>300000</v>
      </c>
      <c r="I46" s="275">
        <f>H46/4.4536</f>
        <v>67361.235854140468</v>
      </c>
      <c r="J46" s="110" t="s">
        <v>105</v>
      </c>
      <c r="K46" s="257" t="s">
        <v>134</v>
      </c>
      <c r="L46" s="106" t="s">
        <v>105</v>
      </c>
    </row>
    <row r="47" spans="2:12" ht="15" customHeight="1" thickBot="1" x14ac:dyDescent="0.35">
      <c r="B47" s="249"/>
      <c r="C47" s="251"/>
      <c r="D47" s="251"/>
      <c r="E47" s="16" t="s">
        <v>36</v>
      </c>
      <c r="F47" s="47">
        <v>50000</v>
      </c>
      <c r="G47" s="254"/>
      <c r="H47" s="274"/>
      <c r="I47" s="276"/>
      <c r="J47" s="218" t="s">
        <v>132</v>
      </c>
      <c r="K47" s="249"/>
      <c r="L47" s="111">
        <v>50000</v>
      </c>
    </row>
    <row r="48" spans="2:12" ht="15" customHeight="1" thickBot="1" x14ac:dyDescent="0.35">
      <c r="B48" s="249"/>
      <c r="C48" s="251"/>
      <c r="D48" s="251"/>
      <c r="E48" s="16" t="s">
        <v>37</v>
      </c>
      <c r="F48" s="47">
        <v>50000</v>
      </c>
      <c r="G48" s="254"/>
      <c r="H48" s="274"/>
      <c r="I48" s="276"/>
      <c r="J48" s="218" t="s">
        <v>132</v>
      </c>
      <c r="K48" s="249"/>
      <c r="L48" s="111">
        <v>50000</v>
      </c>
    </row>
    <row r="49" spans="1:12" ht="15" customHeight="1" thickBot="1" x14ac:dyDescent="0.35">
      <c r="B49" s="249"/>
      <c r="C49" s="251"/>
      <c r="D49" s="251"/>
      <c r="E49" s="16" t="s">
        <v>47</v>
      </c>
      <c r="F49" s="47">
        <v>50000</v>
      </c>
      <c r="G49" s="254"/>
      <c r="H49" s="274"/>
      <c r="I49" s="276"/>
      <c r="J49" s="218" t="s">
        <v>132</v>
      </c>
      <c r="K49" s="249"/>
      <c r="L49" s="111">
        <v>50000</v>
      </c>
    </row>
    <row r="50" spans="1:12" ht="15" customHeight="1" thickBot="1" x14ac:dyDescent="0.35">
      <c r="B50" s="249"/>
      <c r="C50" s="251"/>
      <c r="D50" s="251"/>
      <c r="E50" s="16" t="s">
        <v>39</v>
      </c>
      <c r="F50" s="47">
        <v>50000</v>
      </c>
      <c r="G50" s="254"/>
      <c r="H50" s="274"/>
      <c r="I50" s="276"/>
      <c r="J50" s="218" t="s">
        <v>132</v>
      </c>
      <c r="K50" s="249"/>
      <c r="L50" s="111">
        <v>50000</v>
      </c>
    </row>
    <row r="51" spans="1:12" ht="15" customHeight="1" thickBot="1" x14ac:dyDescent="0.35">
      <c r="B51" s="249"/>
      <c r="C51" s="251"/>
      <c r="D51" s="251"/>
      <c r="E51" s="16" t="s">
        <v>40</v>
      </c>
      <c r="F51" s="47">
        <v>50000</v>
      </c>
      <c r="G51" s="254"/>
      <c r="H51" s="274"/>
      <c r="I51" s="276"/>
      <c r="J51" s="218" t="s">
        <v>132</v>
      </c>
      <c r="K51" s="249"/>
      <c r="L51" s="111">
        <v>50000</v>
      </c>
    </row>
    <row r="52" spans="1:12" ht="15" customHeight="1" thickBot="1" x14ac:dyDescent="0.35">
      <c r="B52" s="258"/>
      <c r="C52" s="251"/>
      <c r="D52" s="251"/>
      <c r="E52" s="94" t="s">
        <v>41</v>
      </c>
      <c r="F52" s="47">
        <v>50000</v>
      </c>
      <c r="G52" s="254"/>
      <c r="H52" s="274"/>
      <c r="I52" s="277"/>
      <c r="J52" s="219" t="s">
        <v>132</v>
      </c>
      <c r="K52" s="258"/>
      <c r="L52" s="112">
        <v>50000</v>
      </c>
    </row>
    <row r="53" spans="1:12" ht="15" customHeight="1" thickTop="1" thickBot="1" x14ac:dyDescent="0.35">
      <c r="B53" s="267" t="s">
        <v>56</v>
      </c>
      <c r="C53" s="250" t="s">
        <v>3</v>
      </c>
      <c r="D53" s="250" t="s">
        <v>104</v>
      </c>
      <c r="E53" s="99" t="s">
        <v>35</v>
      </c>
      <c r="F53" s="47">
        <v>0</v>
      </c>
      <c r="G53" s="253">
        <f>(F53+F54+F55+F56+F57+F58+F59)</f>
        <v>23000000</v>
      </c>
      <c r="H53" s="253">
        <f>G53*1</f>
        <v>23000000</v>
      </c>
      <c r="I53" s="255">
        <f>H53/4.4536</f>
        <v>5164361.4154841034</v>
      </c>
      <c r="J53" s="7" t="s">
        <v>105</v>
      </c>
      <c r="K53" s="249"/>
      <c r="L53" s="382"/>
    </row>
    <row r="54" spans="1:12" ht="15" customHeight="1" thickBot="1" x14ac:dyDescent="0.35">
      <c r="B54" s="267"/>
      <c r="C54" s="251"/>
      <c r="D54" s="251"/>
      <c r="E54" s="4" t="s">
        <v>36</v>
      </c>
      <c r="F54" s="47">
        <v>2500000</v>
      </c>
      <c r="G54" s="254"/>
      <c r="H54" s="254"/>
      <c r="I54" s="256"/>
      <c r="J54" s="7" t="s">
        <v>270</v>
      </c>
      <c r="K54" s="249"/>
      <c r="L54" s="383"/>
    </row>
    <row r="55" spans="1:12" ht="15" customHeight="1" thickBot="1" x14ac:dyDescent="0.35">
      <c r="B55" s="267"/>
      <c r="C55" s="251"/>
      <c r="D55" s="251"/>
      <c r="E55" s="4" t="s">
        <v>37</v>
      </c>
      <c r="F55" s="47">
        <v>4000000</v>
      </c>
      <c r="G55" s="254"/>
      <c r="H55" s="254"/>
      <c r="I55" s="256"/>
      <c r="J55" s="23" t="s">
        <v>270</v>
      </c>
      <c r="K55" s="249"/>
      <c r="L55" s="383"/>
    </row>
    <row r="56" spans="1:12" ht="15" customHeight="1" thickBot="1" x14ac:dyDescent="0.35">
      <c r="B56" s="267"/>
      <c r="C56" s="251"/>
      <c r="D56" s="251"/>
      <c r="E56" s="4" t="s">
        <v>47</v>
      </c>
      <c r="F56" s="47">
        <v>3000000</v>
      </c>
      <c r="G56" s="254"/>
      <c r="H56" s="254"/>
      <c r="I56" s="256"/>
      <c r="J56" s="23" t="s">
        <v>270</v>
      </c>
      <c r="K56" s="249"/>
      <c r="L56" s="383"/>
    </row>
    <row r="57" spans="1:12" ht="15" customHeight="1" thickBot="1" x14ac:dyDescent="0.35">
      <c r="B57" s="267"/>
      <c r="C57" s="251"/>
      <c r="D57" s="251"/>
      <c r="E57" s="36" t="s">
        <v>39</v>
      </c>
      <c r="F57" s="32">
        <v>6000000</v>
      </c>
      <c r="G57" s="254"/>
      <c r="H57" s="254"/>
      <c r="I57" s="256"/>
      <c r="J57" s="23" t="s">
        <v>270</v>
      </c>
      <c r="K57" s="249"/>
      <c r="L57" s="383"/>
    </row>
    <row r="58" spans="1:12" ht="15" customHeight="1" thickBot="1" x14ac:dyDescent="0.35">
      <c r="B58" s="267"/>
      <c r="C58" s="251"/>
      <c r="D58" s="251"/>
      <c r="E58" s="36" t="s">
        <v>40</v>
      </c>
      <c r="F58" s="32">
        <v>5000000</v>
      </c>
      <c r="G58" s="254"/>
      <c r="H58" s="254"/>
      <c r="I58" s="256"/>
      <c r="J58" s="23" t="s">
        <v>270</v>
      </c>
      <c r="K58" s="249"/>
      <c r="L58" s="383"/>
    </row>
    <row r="59" spans="1:12" ht="15" customHeight="1" thickBot="1" x14ac:dyDescent="0.35">
      <c r="B59" s="306"/>
      <c r="C59" s="252"/>
      <c r="D59" s="293"/>
      <c r="E59" s="97" t="s">
        <v>41</v>
      </c>
      <c r="F59" s="108">
        <v>2500000</v>
      </c>
      <c r="G59" s="259"/>
      <c r="H59" s="259"/>
      <c r="I59" s="268"/>
      <c r="J59" s="23" t="s">
        <v>270</v>
      </c>
      <c r="K59" s="249"/>
      <c r="L59" s="384"/>
    </row>
    <row r="60" spans="1:12" ht="15" customHeight="1" thickTop="1" thickBot="1" x14ac:dyDescent="0.35">
      <c r="B60" s="257" t="s">
        <v>57</v>
      </c>
      <c r="C60" s="251" t="s">
        <v>321</v>
      </c>
      <c r="D60" s="250" t="s">
        <v>104</v>
      </c>
      <c r="E60" s="99" t="s">
        <v>35</v>
      </c>
      <c r="F60" s="47">
        <v>0</v>
      </c>
      <c r="G60" s="254">
        <f>(F60+F61+F62+F63+F64+F65+F66)</f>
        <v>1150000</v>
      </c>
      <c r="H60" s="254">
        <f>G60*1</f>
        <v>1150000</v>
      </c>
      <c r="I60" s="256">
        <f>H60/4.4536</f>
        <v>258218.07077420515</v>
      </c>
      <c r="J60" s="8" t="s">
        <v>105</v>
      </c>
      <c r="K60" s="99"/>
      <c r="L60" s="99"/>
    </row>
    <row r="61" spans="1:12" ht="15" customHeight="1" thickBot="1" x14ac:dyDescent="0.35">
      <c r="B61" s="249"/>
      <c r="C61" s="251"/>
      <c r="D61" s="251"/>
      <c r="E61" s="5" t="s">
        <v>36</v>
      </c>
      <c r="F61" s="47">
        <v>100000</v>
      </c>
      <c r="G61" s="254"/>
      <c r="H61" s="254"/>
      <c r="I61" s="256"/>
      <c r="J61" s="8" t="s">
        <v>42</v>
      </c>
      <c r="K61" s="4"/>
      <c r="L61" s="4"/>
    </row>
    <row r="62" spans="1:12" ht="15" customHeight="1" thickBot="1" x14ac:dyDescent="0.35">
      <c r="A62" s="10"/>
      <c r="B62" s="249"/>
      <c r="C62" s="251"/>
      <c r="D62" s="251"/>
      <c r="E62" s="4" t="s">
        <v>37</v>
      </c>
      <c r="F62" s="47">
        <v>100000</v>
      </c>
      <c r="G62" s="254"/>
      <c r="H62" s="254"/>
      <c r="I62" s="256"/>
      <c r="J62" s="23" t="s">
        <v>42</v>
      </c>
      <c r="K62" s="4"/>
      <c r="L62" s="4"/>
    </row>
    <row r="63" spans="1:12" ht="15" customHeight="1" thickBot="1" x14ac:dyDescent="0.35">
      <c r="A63" s="10"/>
      <c r="B63" s="249"/>
      <c r="C63" s="251"/>
      <c r="D63" s="251"/>
      <c r="E63" s="4" t="s">
        <v>47</v>
      </c>
      <c r="F63" s="47">
        <v>150000</v>
      </c>
      <c r="G63" s="254"/>
      <c r="H63" s="254"/>
      <c r="I63" s="256"/>
      <c r="J63" s="23" t="s">
        <v>42</v>
      </c>
      <c r="K63" s="4"/>
      <c r="L63" s="4"/>
    </row>
    <row r="64" spans="1:12" ht="15" customHeight="1" thickBot="1" x14ac:dyDescent="0.35">
      <c r="A64" s="10"/>
      <c r="B64" s="249"/>
      <c r="C64" s="251"/>
      <c r="D64" s="251"/>
      <c r="E64" s="4" t="s">
        <v>39</v>
      </c>
      <c r="F64" s="47">
        <v>500000</v>
      </c>
      <c r="G64" s="254"/>
      <c r="H64" s="254"/>
      <c r="I64" s="256"/>
      <c r="J64" s="23" t="s">
        <v>42</v>
      </c>
      <c r="K64" s="4"/>
      <c r="L64" s="4"/>
    </row>
    <row r="65" spans="2:12" s="14" customFormat="1" ht="15" customHeight="1" thickBot="1" x14ac:dyDescent="0.35">
      <c r="B65" s="249"/>
      <c r="C65" s="251"/>
      <c r="D65" s="251"/>
      <c r="E65" s="4" t="s">
        <v>40</v>
      </c>
      <c r="F65" s="47">
        <v>200000</v>
      </c>
      <c r="G65" s="254"/>
      <c r="H65" s="254"/>
      <c r="I65" s="256"/>
      <c r="J65" s="23" t="s">
        <v>42</v>
      </c>
      <c r="K65" s="4"/>
      <c r="L65" s="4"/>
    </row>
    <row r="66" spans="2:12" s="14" customFormat="1" ht="15" customHeight="1" thickBot="1" x14ac:dyDescent="0.35">
      <c r="B66" s="339"/>
      <c r="C66" s="293"/>
      <c r="D66" s="293"/>
      <c r="E66" s="4" t="s">
        <v>41</v>
      </c>
      <c r="F66" s="47">
        <v>100000</v>
      </c>
      <c r="G66" s="332"/>
      <c r="H66" s="332"/>
      <c r="I66" s="333"/>
      <c r="J66" s="23" t="s">
        <v>42</v>
      </c>
      <c r="K66" s="4"/>
      <c r="L66" s="4"/>
    </row>
    <row r="67" spans="2:12" s="14" customFormat="1" ht="15" customHeight="1" thickBot="1" x14ac:dyDescent="0.35">
      <c r="B67" s="285" t="s">
        <v>271</v>
      </c>
      <c r="C67" s="286"/>
      <c r="D67" s="286"/>
      <c r="E67" s="286"/>
      <c r="F67" s="286"/>
      <c r="G67" s="286"/>
      <c r="H67" s="286"/>
      <c r="I67" s="286"/>
      <c r="J67" s="286"/>
      <c r="K67" s="286"/>
      <c r="L67" s="287"/>
    </row>
    <row r="68" spans="2:12" s="14" customFormat="1" ht="64.95" customHeight="1" thickBot="1" x14ac:dyDescent="0.35">
      <c r="B68" s="1" t="s">
        <v>58</v>
      </c>
      <c r="C68" s="13" t="s">
        <v>179</v>
      </c>
      <c r="D68" s="37" t="s">
        <v>104</v>
      </c>
      <c r="E68" s="4" t="s">
        <v>51</v>
      </c>
      <c r="F68" s="312">
        <v>103658.54</v>
      </c>
      <c r="G68" s="313">
        <f>F68/1.23</f>
        <v>84275.235772357715</v>
      </c>
      <c r="H68" s="43">
        <f>F68*120%</f>
        <v>124390.24799999999</v>
      </c>
      <c r="I68" s="129">
        <f>H68/4.4536</f>
        <v>27930.269444943417</v>
      </c>
      <c r="J68" s="130" t="s">
        <v>45</v>
      </c>
      <c r="K68" s="284" t="s">
        <v>135</v>
      </c>
      <c r="L68" s="6"/>
    </row>
    <row r="69" spans="2:12" s="14" customFormat="1" ht="64.95" customHeight="1" thickBot="1" x14ac:dyDescent="0.35">
      <c r="B69" s="1" t="s">
        <v>59</v>
      </c>
      <c r="C69" s="131" t="s">
        <v>180</v>
      </c>
      <c r="D69" s="37" t="s">
        <v>104</v>
      </c>
      <c r="E69" s="16" t="s">
        <v>51</v>
      </c>
      <c r="F69" s="312">
        <v>167073.17000000001</v>
      </c>
      <c r="G69" s="313"/>
      <c r="H69" s="43">
        <f t="shared" ref="H69:H74" si="0">F69*120%</f>
        <v>200487.804</v>
      </c>
      <c r="I69" s="129">
        <f t="shared" ref="I69:I74" si="1">H69/4.4536</f>
        <v>45017.02083707563</v>
      </c>
      <c r="J69" s="130" t="s">
        <v>45</v>
      </c>
      <c r="K69" s="249"/>
      <c r="L69" s="13"/>
    </row>
    <row r="70" spans="2:12" s="14" customFormat="1" ht="64.95" customHeight="1" thickBot="1" x14ac:dyDescent="0.35">
      <c r="B70" s="15" t="s">
        <v>60</v>
      </c>
      <c r="C70" s="13" t="s">
        <v>181</v>
      </c>
      <c r="D70" s="65" t="s">
        <v>104</v>
      </c>
      <c r="E70" s="16" t="s">
        <v>51</v>
      </c>
      <c r="F70" s="312">
        <v>274390.24</v>
      </c>
      <c r="G70" s="313"/>
      <c r="H70" s="43">
        <f t="shared" si="0"/>
        <v>329268.288</v>
      </c>
      <c r="I70" s="129">
        <f t="shared" ref="I70" si="2">H70/4.4536</f>
        <v>73933.062690856837</v>
      </c>
      <c r="J70" s="130" t="s">
        <v>45</v>
      </c>
      <c r="K70" s="249"/>
      <c r="L70" s="6"/>
    </row>
    <row r="71" spans="2:12" s="14" customFormat="1" ht="64.95" customHeight="1" thickBot="1" x14ac:dyDescent="0.35">
      <c r="B71" s="1" t="s">
        <v>61</v>
      </c>
      <c r="C71" s="13" t="s">
        <v>182</v>
      </c>
      <c r="D71" s="79" t="s">
        <v>104</v>
      </c>
      <c r="E71" s="132" t="s">
        <v>51</v>
      </c>
      <c r="F71" s="312">
        <v>131300.81</v>
      </c>
      <c r="G71" s="313"/>
      <c r="H71" s="43">
        <f t="shared" si="0"/>
        <v>157560.97199999998</v>
      </c>
      <c r="I71" s="129">
        <f t="shared" si="1"/>
        <v>35378.339320998741</v>
      </c>
      <c r="J71" s="130" t="s">
        <v>45</v>
      </c>
      <c r="K71" s="249"/>
      <c r="L71" s="6"/>
    </row>
    <row r="72" spans="2:12" s="14" customFormat="1" ht="64.95" customHeight="1" thickBot="1" x14ac:dyDescent="0.35">
      <c r="B72" s="1" t="s">
        <v>62</v>
      </c>
      <c r="C72" s="13" t="s">
        <v>183</v>
      </c>
      <c r="D72" s="79" t="s">
        <v>104</v>
      </c>
      <c r="E72" s="132" t="s">
        <v>51</v>
      </c>
      <c r="F72" s="312">
        <v>263983.74</v>
      </c>
      <c r="G72" s="313"/>
      <c r="H72" s="43">
        <f t="shared" si="0"/>
        <v>316780.48799999995</v>
      </c>
      <c r="I72" s="129">
        <f t="shared" si="1"/>
        <v>71129.083887192377</v>
      </c>
      <c r="J72" s="130" t="s">
        <v>45</v>
      </c>
      <c r="K72" s="249"/>
      <c r="L72" s="6"/>
    </row>
    <row r="73" spans="2:12" s="14" customFormat="1" ht="64.95" customHeight="1" thickBot="1" x14ac:dyDescent="0.35">
      <c r="B73" s="130" t="s">
        <v>63</v>
      </c>
      <c r="C73" s="13" t="s">
        <v>184</v>
      </c>
      <c r="D73" s="79" t="s">
        <v>104</v>
      </c>
      <c r="E73" s="132" t="s">
        <v>51</v>
      </c>
      <c r="F73" s="312">
        <v>272195.12</v>
      </c>
      <c r="G73" s="313"/>
      <c r="H73" s="43">
        <f t="shared" si="0"/>
        <v>326634.14399999997</v>
      </c>
      <c r="I73" s="129">
        <f t="shared" si="1"/>
        <v>73341.59870666427</v>
      </c>
      <c r="J73" s="130" t="s">
        <v>45</v>
      </c>
      <c r="K73" s="249"/>
      <c r="L73" s="6"/>
    </row>
    <row r="74" spans="2:12" s="135" customFormat="1" ht="64.95" customHeight="1" thickBot="1" x14ac:dyDescent="0.35">
      <c r="B74" s="130" t="s">
        <v>64</v>
      </c>
      <c r="C74" s="133" t="s">
        <v>221</v>
      </c>
      <c r="D74" s="79" t="s">
        <v>104</v>
      </c>
      <c r="E74" s="132" t="s">
        <v>51</v>
      </c>
      <c r="F74" s="312">
        <v>269902.44</v>
      </c>
      <c r="G74" s="313"/>
      <c r="H74" s="43">
        <f t="shared" si="0"/>
        <v>323882.92800000001</v>
      </c>
      <c r="I74" s="129">
        <f t="shared" si="1"/>
        <v>72723.847673791999</v>
      </c>
      <c r="J74" s="130" t="s">
        <v>45</v>
      </c>
      <c r="K74" s="249"/>
      <c r="L74" s="134"/>
    </row>
    <row r="75" spans="2:12" s="14" customFormat="1" ht="15" customHeight="1" thickBot="1" x14ac:dyDescent="0.35">
      <c r="B75" s="285" t="s">
        <v>4</v>
      </c>
      <c r="C75" s="286"/>
      <c r="D75" s="286"/>
      <c r="E75" s="286"/>
      <c r="F75" s="286"/>
      <c r="G75" s="286"/>
      <c r="H75" s="286"/>
      <c r="I75" s="286"/>
      <c r="J75" s="286"/>
      <c r="K75" s="286"/>
      <c r="L75" s="287"/>
    </row>
    <row r="76" spans="2:12" s="14" customFormat="1" ht="55.05" customHeight="1" thickBot="1" x14ac:dyDescent="0.35">
      <c r="B76" s="27" t="s">
        <v>65</v>
      </c>
      <c r="C76" s="65" t="s">
        <v>217</v>
      </c>
      <c r="D76" s="13" t="s">
        <v>104</v>
      </c>
      <c r="E76" s="16" t="s">
        <v>48</v>
      </c>
      <c r="F76" s="314">
        <v>487804.88</v>
      </c>
      <c r="G76" s="315"/>
      <c r="H76" s="44">
        <f>F76*1</f>
        <v>487804.88</v>
      </c>
      <c r="I76" s="29">
        <f>H76/4.4536</f>
        <v>109530.4652416023</v>
      </c>
      <c r="J76" s="23" t="s">
        <v>45</v>
      </c>
      <c r="K76" s="16"/>
      <c r="L76" s="16"/>
    </row>
    <row r="77" spans="2:12" s="14" customFormat="1" ht="55.05" customHeight="1" thickBot="1" x14ac:dyDescent="0.35">
      <c r="B77" s="136" t="s">
        <v>66</v>
      </c>
      <c r="C77" s="65" t="s">
        <v>218</v>
      </c>
      <c r="D77" s="13" t="s">
        <v>340</v>
      </c>
      <c r="E77" s="16" t="s">
        <v>48</v>
      </c>
      <c r="F77" s="314">
        <v>36585</v>
      </c>
      <c r="G77" s="315"/>
      <c r="H77" s="246">
        <f t="shared" ref="H77:H80" si="3">F77*1</f>
        <v>36585</v>
      </c>
      <c r="I77" s="29">
        <f t="shared" ref="I77:I80" si="4">H77/4.4536</f>
        <v>8214.7027124124306</v>
      </c>
      <c r="J77" s="155" t="s">
        <v>45</v>
      </c>
      <c r="K77" s="16"/>
      <c r="L77" s="23" t="s">
        <v>275</v>
      </c>
    </row>
    <row r="78" spans="2:12" s="14" customFormat="1" ht="55.05" customHeight="1" thickBot="1" x14ac:dyDescent="0.35">
      <c r="B78" s="27" t="s">
        <v>67</v>
      </c>
      <c r="C78" s="65" t="s">
        <v>274</v>
      </c>
      <c r="D78" s="13" t="s">
        <v>104</v>
      </c>
      <c r="E78" s="16" t="s">
        <v>48</v>
      </c>
      <c r="F78" s="314">
        <v>203252.03</v>
      </c>
      <c r="G78" s="315"/>
      <c r="H78" s="44">
        <f t="shared" si="3"/>
        <v>203252.03</v>
      </c>
      <c r="I78" s="29">
        <f t="shared" si="4"/>
        <v>45637.69310220945</v>
      </c>
      <c r="J78" s="155" t="s">
        <v>45</v>
      </c>
      <c r="K78" s="16"/>
      <c r="L78" s="16"/>
    </row>
    <row r="79" spans="2:12" s="14" customFormat="1" ht="55.05" customHeight="1" thickBot="1" x14ac:dyDescent="0.35">
      <c r="B79" s="136" t="s">
        <v>68</v>
      </c>
      <c r="C79" s="65" t="s">
        <v>273</v>
      </c>
      <c r="D79" s="13" t="s">
        <v>340</v>
      </c>
      <c r="E79" s="16" t="s">
        <v>48</v>
      </c>
      <c r="F79" s="314">
        <v>65040.6</v>
      </c>
      <c r="G79" s="315"/>
      <c r="H79" s="44">
        <f t="shared" si="3"/>
        <v>65040.6</v>
      </c>
      <c r="I79" s="29">
        <f t="shared" si="4"/>
        <v>14604.050655649362</v>
      </c>
      <c r="J79" s="155" t="s">
        <v>45</v>
      </c>
      <c r="K79" s="16"/>
      <c r="L79" s="23" t="s">
        <v>275</v>
      </c>
    </row>
    <row r="80" spans="2:12" s="14" customFormat="1" ht="55.05" customHeight="1" thickBot="1" x14ac:dyDescent="0.35">
      <c r="B80" s="136" t="s">
        <v>69</v>
      </c>
      <c r="C80" s="65" t="s">
        <v>272</v>
      </c>
      <c r="D80" s="13" t="s">
        <v>340</v>
      </c>
      <c r="E80" s="16" t="s">
        <v>48</v>
      </c>
      <c r="F80" s="314">
        <v>20325.2</v>
      </c>
      <c r="G80" s="315"/>
      <c r="H80" s="44">
        <f t="shared" si="3"/>
        <v>20325.2</v>
      </c>
      <c r="I80" s="29">
        <f t="shared" si="4"/>
        <v>4563.7686366085863</v>
      </c>
      <c r="J80" s="155" t="s">
        <v>45</v>
      </c>
      <c r="K80" s="16"/>
      <c r="L80" s="23" t="s">
        <v>275</v>
      </c>
    </row>
    <row r="81" spans="1:12" s="135" customFormat="1" ht="55.05" customHeight="1" thickBot="1" x14ac:dyDescent="0.35">
      <c r="B81" s="74" t="s">
        <v>70</v>
      </c>
      <c r="C81" s="79" t="s">
        <v>185</v>
      </c>
      <c r="D81" s="79" t="s">
        <v>104</v>
      </c>
      <c r="E81" s="137" t="s">
        <v>51</v>
      </c>
      <c r="F81" s="289">
        <v>6839284.5499999998</v>
      </c>
      <c r="G81" s="290"/>
      <c r="H81" s="138">
        <f>F81*150%</f>
        <v>10258926.824999999</v>
      </c>
      <c r="I81" s="139">
        <f t="shared" ref="I81:I83" si="5">H81/4.4536</f>
        <v>2303513.2982306448</v>
      </c>
      <c r="J81" s="130" t="s">
        <v>46</v>
      </c>
      <c r="K81" s="134"/>
      <c r="L81" s="134"/>
    </row>
    <row r="82" spans="1:12" s="135" customFormat="1" ht="55.05" customHeight="1" thickBot="1" x14ac:dyDescent="0.35">
      <c r="B82" s="140" t="s">
        <v>71</v>
      </c>
      <c r="C82" s="13" t="s">
        <v>186</v>
      </c>
      <c r="D82" s="79" t="s">
        <v>104</v>
      </c>
      <c r="E82" s="137" t="s">
        <v>51</v>
      </c>
      <c r="F82" s="328">
        <v>1612682.93</v>
      </c>
      <c r="G82" s="329"/>
      <c r="H82" s="138">
        <f>F82*150%</f>
        <v>2419024.395</v>
      </c>
      <c r="I82" s="139">
        <f t="shared" si="5"/>
        <v>543161.57602838159</v>
      </c>
      <c r="J82" s="130" t="s">
        <v>45</v>
      </c>
      <c r="K82" s="134"/>
      <c r="L82" s="134"/>
    </row>
    <row r="83" spans="1:12" s="135" customFormat="1" ht="55.05" customHeight="1" thickBot="1" x14ac:dyDescent="0.35">
      <c r="B83" s="141" t="s">
        <v>72</v>
      </c>
      <c r="C83" s="79" t="s">
        <v>187</v>
      </c>
      <c r="D83" s="79" t="s">
        <v>104</v>
      </c>
      <c r="E83" s="137" t="s">
        <v>51</v>
      </c>
      <c r="F83" s="328">
        <v>1447642.28</v>
      </c>
      <c r="G83" s="329"/>
      <c r="H83" s="138">
        <f>F83*150%</f>
        <v>2171463.42</v>
      </c>
      <c r="I83" s="139">
        <f t="shared" si="5"/>
        <v>487574.8652775283</v>
      </c>
      <c r="J83" s="130" t="s">
        <v>45</v>
      </c>
      <c r="K83" s="134"/>
      <c r="L83" s="134"/>
    </row>
    <row r="84" spans="1:12" ht="15" customHeight="1" thickBot="1" x14ac:dyDescent="0.35">
      <c r="B84" s="285" t="s">
        <v>5</v>
      </c>
      <c r="C84" s="286"/>
      <c r="D84" s="286"/>
      <c r="E84" s="286"/>
      <c r="F84" s="286"/>
      <c r="G84" s="286"/>
      <c r="H84" s="286"/>
      <c r="I84" s="286"/>
      <c r="J84" s="286"/>
      <c r="K84" s="286"/>
      <c r="L84" s="287"/>
    </row>
    <row r="85" spans="1:12" s="135" customFormat="1" ht="55.05" customHeight="1" thickBot="1" x14ac:dyDescent="0.35">
      <c r="B85" s="130" t="s">
        <v>73</v>
      </c>
      <c r="C85" s="142" t="s">
        <v>176</v>
      </c>
      <c r="D85" s="79" t="s">
        <v>104</v>
      </c>
      <c r="E85" s="132" t="s">
        <v>51</v>
      </c>
      <c r="F85" s="289">
        <v>570870.35</v>
      </c>
      <c r="G85" s="290"/>
      <c r="H85" s="138">
        <f>F85*150%</f>
        <v>856305.52499999991</v>
      </c>
      <c r="I85" s="139">
        <f>H85/4.4536</f>
        <v>192272.66144242859</v>
      </c>
      <c r="J85" s="143" t="s">
        <v>46</v>
      </c>
      <c r="K85" s="132"/>
      <c r="L85" s="132"/>
    </row>
    <row r="86" spans="1:12" s="135" customFormat="1" ht="55.05" customHeight="1" thickBot="1" x14ac:dyDescent="0.35">
      <c r="B86" s="130" t="s">
        <v>74</v>
      </c>
      <c r="C86" s="142" t="s">
        <v>177</v>
      </c>
      <c r="D86" s="79" t="s">
        <v>104</v>
      </c>
      <c r="E86" s="132" t="s">
        <v>51</v>
      </c>
      <c r="F86" s="289">
        <v>1004042.57</v>
      </c>
      <c r="G86" s="290"/>
      <c r="H86" s="138">
        <f>F86*150%</f>
        <v>1506063.855</v>
      </c>
      <c r="I86" s="139">
        <f t="shared" ref="I86:I87" si="6">H86/4.4536</f>
        <v>338167.74182683672</v>
      </c>
      <c r="J86" s="143" t="s">
        <v>46</v>
      </c>
      <c r="K86" s="132"/>
      <c r="L86" s="132"/>
    </row>
    <row r="87" spans="1:12" s="135" customFormat="1" ht="55.05" customHeight="1" thickBot="1" x14ac:dyDescent="0.35">
      <c r="B87" s="144" t="s">
        <v>276</v>
      </c>
      <c r="C87" s="142" t="s">
        <v>178</v>
      </c>
      <c r="D87" s="79" t="s">
        <v>104</v>
      </c>
      <c r="E87" s="132" t="s">
        <v>51</v>
      </c>
      <c r="F87" s="289">
        <v>984067.18</v>
      </c>
      <c r="G87" s="290"/>
      <c r="H87" s="138">
        <f t="shared" ref="H87" si="7">F87*150%</f>
        <v>1476100.77</v>
      </c>
      <c r="I87" s="139">
        <f t="shared" si="6"/>
        <v>331439.90704149456</v>
      </c>
      <c r="J87" s="143" t="s">
        <v>46</v>
      </c>
      <c r="K87" s="132"/>
      <c r="L87" s="132"/>
    </row>
    <row r="88" spans="1:12" ht="15" customHeight="1" thickBot="1" x14ac:dyDescent="0.35">
      <c r="B88" s="285" t="s">
        <v>50</v>
      </c>
      <c r="C88" s="286"/>
      <c r="D88" s="286"/>
      <c r="E88" s="286"/>
      <c r="F88" s="286"/>
      <c r="G88" s="286"/>
      <c r="H88" s="286"/>
      <c r="I88" s="286"/>
      <c r="J88" s="286"/>
      <c r="K88" s="286"/>
      <c r="L88" s="287"/>
    </row>
    <row r="89" spans="1:12" s="14" customFormat="1" ht="64.95" customHeight="1" thickBot="1" x14ac:dyDescent="0.35">
      <c r="A89" s="81"/>
      <c r="B89" s="15" t="s">
        <v>277</v>
      </c>
      <c r="C89" s="11" t="s">
        <v>226</v>
      </c>
      <c r="D89" s="13" t="s">
        <v>104</v>
      </c>
      <c r="E89" s="160" t="s">
        <v>334</v>
      </c>
      <c r="F89" s="314">
        <v>9716834.2100000009</v>
      </c>
      <c r="G89" s="315"/>
      <c r="H89" s="75">
        <f>F89*1.5</f>
        <v>14575251.315000001</v>
      </c>
      <c r="I89" s="18">
        <f>H89/4.4536</f>
        <v>3272689.8048769538</v>
      </c>
      <c r="J89" s="23" t="s">
        <v>45</v>
      </c>
      <c r="K89" s="16"/>
      <c r="L89" s="16"/>
    </row>
    <row r="90" spans="1:12" s="153" customFormat="1" ht="64.95" customHeight="1" thickBot="1" x14ac:dyDescent="0.35">
      <c r="B90" s="164" t="s">
        <v>278</v>
      </c>
      <c r="C90" s="171" t="s">
        <v>227</v>
      </c>
      <c r="D90" s="183" t="s">
        <v>225</v>
      </c>
      <c r="E90" s="160" t="s">
        <v>334</v>
      </c>
      <c r="F90" s="330">
        <v>10661053.4</v>
      </c>
      <c r="G90" s="331"/>
      <c r="H90" s="163">
        <f>F90*1.5</f>
        <v>15991580.100000001</v>
      </c>
      <c r="I90" s="159">
        <f t="shared" ref="I90:I91" si="8">H90/4.4536</f>
        <v>3590708.6626549312</v>
      </c>
      <c r="J90" s="166" t="s">
        <v>45</v>
      </c>
      <c r="K90" s="162"/>
      <c r="L90" s="284" t="s">
        <v>341</v>
      </c>
    </row>
    <row r="91" spans="1:12" s="153" customFormat="1" ht="64.95" customHeight="1" thickBot="1" x14ac:dyDescent="0.35">
      <c r="B91" s="154" t="s">
        <v>279</v>
      </c>
      <c r="C91" s="172" t="s">
        <v>229</v>
      </c>
      <c r="D91" s="183" t="s">
        <v>225</v>
      </c>
      <c r="E91" s="160" t="s">
        <v>334</v>
      </c>
      <c r="F91" s="314">
        <v>58079945.469999999</v>
      </c>
      <c r="G91" s="315"/>
      <c r="H91" s="163">
        <f>F91*1.5</f>
        <v>87119918.204999998</v>
      </c>
      <c r="I91" s="159">
        <f t="shared" si="8"/>
        <v>19561684.526001438</v>
      </c>
      <c r="J91" s="155" t="s">
        <v>191</v>
      </c>
      <c r="K91" s="156"/>
      <c r="L91" s="339"/>
    </row>
    <row r="92" spans="1:12" s="14" customFormat="1" ht="64.95" customHeight="1" thickBot="1" x14ac:dyDescent="0.35">
      <c r="B92" s="15" t="s">
        <v>75</v>
      </c>
      <c r="C92" s="82" t="s">
        <v>228</v>
      </c>
      <c r="D92" s="183" t="s">
        <v>225</v>
      </c>
      <c r="E92" s="160" t="s">
        <v>334</v>
      </c>
      <c r="F92" s="314">
        <v>35084685.539999999</v>
      </c>
      <c r="G92" s="315"/>
      <c r="H92" s="75">
        <f t="shared" ref="H92:H95" si="9">F92*1.5</f>
        <v>52627028.310000002</v>
      </c>
      <c r="I92" s="18">
        <f t="shared" ref="I92:I95" si="10">H92/4.4536</f>
        <v>11816738.88764146</v>
      </c>
      <c r="J92" s="23" t="s">
        <v>191</v>
      </c>
      <c r="K92" s="16"/>
      <c r="L92" s="184"/>
    </row>
    <row r="93" spans="1:12" s="14" customFormat="1" ht="64.95" customHeight="1" thickBot="1" x14ac:dyDescent="0.35">
      <c r="B93" s="15" t="s">
        <v>76</v>
      </c>
      <c r="C93" s="82" t="s">
        <v>230</v>
      </c>
      <c r="D93" s="13" t="s">
        <v>104</v>
      </c>
      <c r="E93" s="160" t="s">
        <v>334</v>
      </c>
      <c r="F93" s="314">
        <v>3291356.1</v>
      </c>
      <c r="G93" s="315"/>
      <c r="H93" s="75">
        <f t="shared" si="9"/>
        <v>4937034.1500000004</v>
      </c>
      <c r="I93" s="18">
        <f t="shared" si="10"/>
        <v>1108549.07266032</v>
      </c>
      <c r="J93" s="23" t="s">
        <v>132</v>
      </c>
      <c r="K93" s="16"/>
      <c r="L93" s="16"/>
    </row>
    <row r="94" spans="1:12" s="14" customFormat="1" ht="75.599999999999994" customHeight="1" thickBot="1" x14ac:dyDescent="0.35">
      <c r="B94" s="15" t="s">
        <v>77</v>
      </c>
      <c r="C94" s="19" t="s">
        <v>231</v>
      </c>
      <c r="D94" s="183" t="s">
        <v>225</v>
      </c>
      <c r="E94" s="160" t="s">
        <v>334</v>
      </c>
      <c r="F94" s="314">
        <v>24390443</v>
      </c>
      <c r="G94" s="315"/>
      <c r="H94" s="75">
        <f>F94*1.5</f>
        <v>36585664.5</v>
      </c>
      <c r="I94" s="18">
        <f t="shared" si="10"/>
        <v>8214851.9175498476</v>
      </c>
      <c r="J94" s="23" t="s">
        <v>46</v>
      </c>
      <c r="K94" s="16"/>
      <c r="L94" s="16"/>
    </row>
    <row r="95" spans="1:12" s="14" customFormat="1" ht="78.599999999999994" customHeight="1" thickBot="1" x14ac:dyDescent="0.35">
      <c r="B95" s="77" t="s">
        <v>78</v>
      </c>
      <c r="C95" s="54" t="s">
        <v>232</v>
      </c>
      <c r="D95" s="13" t="s">
        <v>104</v>
      </c>
      <c r="E95" s="160" t="s">
        <v>334</v>
      </c>
      <c r="F95" s="330">
        <v>12195121.949999999</v>
      </c>
      <c r="G95" s="331"/>
      <c r="H95" s="75">
        <f t="shared" si="9"/>
        <v>18292682.924999997</v>
      </c>
      <c r="I95" s="18">
        <f t="shared" si="10"/>
        <v>4107392.4297197768</v>
      </c>
      <c r="J95" s="53" t="s">
        <v>46</v>
      </c>
      <c r="K95" s="35"/>
      <c r="L95" s="53"/>
    </row>
    <row r="96" spans="1:12" ht="15" customHeight="1" thickBot="1" x14ac:dyDescent="0.35">
      <c r="B96" s="285" t="s">
        <v>6</v>
      </c>
      <c r="C96" s="286"/>
      <c r="D96" s="286"/>
      <c r="E96" s="286"/>
      <c r="F96" s="286"/>
      <c r="G96" s="286"/>
      <c r="H96" s="286"/>
      <c r="I96" s="286"/>
      <c r="J96" s="286"/>
      <c r="K96" s="286"/>
      <c r="L96" s="287"/>
    </row>
    <row r="97" spans="2:12" s="135" customFormat="1" ht="80.400000000000006" customHeight="1" thickBot="1" x14ac:dyDescent="0.35">
      <c r="B97" s="179" t="s">
        <v>280</v>
      </c>
      <c r="C97" s="145" t="s">
        <v>189</v>
      </c>
      <c r="D97" s="13" t="s">
        <v>104</v>
      </c>
      <c r="E97" s="137" t="s">
        <v>51</v>
      </c>
      <c r="F97" s="289">
        <v>2500000</v>
      </c>
      <c r="G97" s="290"/>
      <c r="H97" s="146">
        <f>F97*150%</f>
        <v>3750000</v>
      </c>
      <c r="I97" s="147">
        <f>H97/4.4536</f>
        <v>842015.44817675592</v>
      </c>
      <c r="J97" s="148" t="s">
        <v>42</v>
      </c>
      <c r="K97" s="137"/>
      <c r="L97" s="137"/>
    </row>
    <row r="98" spans="2:12" s="135" customFormat="1" ht="96.6" customHeight="1" thickBot="1" x14ac:dyDescent="0.35">
      <c r="B98" s="130" t="s">
        <v>79</v>
      </c>
      <c r="C98" s="82" t="s">
        <v>188</v>
      </c>
      <c r="D98" s="79" t="s">
        <v>104</v>
      </c>
      <c r="E98" s="149" t="s">
        <v>51</v>
      </c>
      <c r="F98" s="289">
        <v>650000</v>
      </c>
      <c r="G98" s="290"/>
      <c r="H98" s="150">
        <f>F98*150%</f>
        <v>975000</v>
      </c>
      <c r="I98" s="151">
        <f>H98/4.4536</f>
        <v>218924.01652595654</v>
      </c>
      <c r="J98" s="152" t="s">
        <v>46</v>
      </c>
      <c r="K98" s="132"/>
      <c r="L98" s="132"/>
    </row>
    <row r="99" spans="2:12" ht="15" customHeight="1" thickBot="1" x14ac:dyDescent="0.35">
      <c r="B99" s="285" t="s">
        <v>52</v>
      </c>
      <c r="C99" s="286"/>
      <c r="D99" s="286"/>
      <c r="E99" s="286"/>
      <c r="F99" s="286"/>
      <c r="G99" s="286"/>
      <c r="H99" s="286"/>
      <c r="I99" s="286"/>
      <c r="J99" s="286"/>
      <c r="K99" s="286"/>
      <c r="L99" s="287"/>
    </row>
    <row r="100" spans="2:12" s="176" customFormat="1" ht="72" customHeight="1" thickBot="1" x14ac:dyDescent="0.35">
      <c r="B100" s="168" t="s">
        <v>80</v>
      </c>
      <c r="C100" s="158" t="s">
        <v>190</v>
      </c>
      <c r="D100" s="170" t="s">
        <v>104</v>
      </c>
      <c r="E100" s="185" t="s">
        <v>51</v>
      </c>
      <c r="F100" s="289">
        <v>2717303.27</v>
      </c>
      <c r="G100" s="290"/>
      <c r="H100" s="186">
        <f t="shared" ref="H100:H105" si="11">F100*150%</f>
        <v>4075954.9050000003</v>
      </c>
      <c r="I100" s="187">
        <f>H100/4.4536</f>
        <v>915204.53228848579</v>
      </c>
      <c r="J100" s="180" t="s">
        <v>191</v>
      </c>
      <c r="K100" s="175"/>
      <c r="L100" s="175"/>
    </row>
    <row r="101" spans="2:12" s="176" customFormat="1" ht="72" customHeight="1" thickBot="1" x14ac:dyDescent="0.35">
      <c r="B101" s="169" t="s">
        <v>81</v>
      </c>
      <c r="C101" s="158" t="s">
        <v>192</v>
      </c>
      <c r="D101" s="170" t="s">
        <v>104</v>
      </c>
      <c r="E101" s="185" t="s">
        <v>51</v>
      </c>
      <c r="F101" s="289">
        <v>1650000</v>
      </c>
      <c r="G101" s="290"/>
      <c r="H101" s="186">
        <f t="shared" si="11"/>
        <v>2475000</v>
      </c>
      <c r="I101" s="187">
        <f t="shared" ref="I101:I104" si="12">H101/4.4536</f>
        <v>555730.19579665887</v>
      </c>
      <c r="J101" s="180" t="s">
        <v>44</v>
      </c>
      <c r="K101" s="175"/>
      <c r="L101" s="175"/>
    </row>
    <row r="102" spans="2:12" s="176" customFormat="1" ht="72" customHeight="1" thickBot="1" x14ac:dyDescent="0.35">
      <c r="B102" s="168" t="s">
        <v>82</v>
      </c>
      <c r="C102" s="158" t="s">
        <v>193</v>
      </c>
      <c r="D102" s="170" t="s">
        <v>104</v>
      </c>
      <c r="E102" s="185" t="s">
        <v>51</v>
      </c>
      <c r="F102" s="289">
        <v>9259146.3399999999</v>
      </c>
      <c r="G102" s="290"/>
      <c r="H102" s="186">
        <f t="shared" si="11"/>
        <v>13888719.51</v>
      </c>
      <c r="I102" s="187">
        <f t="shared" ref="I102" si="13">H102/4.4536</f>
        <v>3118537.7020837078</v>
      </c>
      <c r="J102" s="180" t="s">
        <v>191</v>
      </c>
      <c r="K102" s="175"/>
      <c r="L102" s="175"/>
    </row>
    <row r="103" spans="2:12" s="176" customFormat="1" ht="72" customHeight="1" thickBot="1" x14ac:dyDescent="0.35">
      <c r="B103" s="168" t="s">
        <v>83</v>
      </c>
      <c r="C103" s="158" t="s">
        <v>194</v>
      </c>
      <c r="D103" s="170" t="s">
        <v>104</v>
      </c>
      <c r="E103" s="185" t="s">
        <v>51</v>
      </c>
      <c r="F103" s="289">
        <v>14904065.039999999</v>
      </c>
      <c r="G103" s="290"/>
      <c r="H103" s="186">
        <f t="shared" si="11"/>
        <v>22356097.559999999</v>
      </c>
      <c r="I103" s="187">
        <f t="shared" si="12"/>
        <v>5019781.2017244473</v>
      </c>
      <c r="J103" s="180" t="s">
        <v>46</v>
      </c>
      <c r="K103" s="175"/>
      <c r="L103" s="175"/>
    </row>
    <row r="104" spans="2:12" s="176" customFormat="1" ht="115.2" customHeight="1" thickBot="1" x14ac:dyDescent="0.35">
      <c r="B104" s="168" t="s">
        <v>84</v>
      </c>
      <c r="C104" s="158" t="s">
        <v>195</v>
      </c>
      <c r="D104" s="170" t="s">
        <v>104</v>
      </c>
      <c r="E104" s="185" t="s">
        <v>51</v>
      </c>
      <c r="F104" s="323">
        <v>9925723.3300000001</v>
      </c>
      <c r="G104" s="324"/>
      <c r="H104" s="186">
        <f t="shared" si="11"/>
        <v>14888584.995000001</v>
      </c>
      <c r="I104" s="187">
        <f t="shared" si="12"/>
        <v>3343044.9512753733</v>
      </c>
      <c r="J104" s="180" t="s">
        <v>46</v>
      </c>
      <c r="K104" s="175"/>
      <c r="L104" s="175"/>
    </row>
    <row r="105" spans="2:12" s="176" customFormat="1" ht="72" customHeight="1" thickBot="1" x14ac:dyDescent="0.35">
      <c r="B105" s="168" t="s">
        <v>85</v>
      </c>
      <c r="C105" s="158" t="s">
        <v>196</v>
      </c>
      <c r="D105" s="170" t="s">
        <v>104</v>
      </c>
      <c r="E105" s="185" t="s">
        <v>51</v>
      </c>
      <c r="F105" s="323">
        <v>8707060.0899999999</v>
      </c>
      <c r="G105" s="324"/>
      <c r="H105" s="186">
        <f t="shared" si="11"/>
        <v>13060590.135</v>
      </c>
      <c r="I105" s="187">
        <f>H105/4.4536</f>
        <v>2932591.641593318</v>
      </c>
      <c r="J105" s="180" t="s">
        <v>45</v>
      </c>
      <c r="K105" s="175"/>
      <c r="L105" s="175"/>
    </row>
    <row r="106" spans="2:12" s="176" customFormat="1" ht="15" customHeight="1" thickBot="1" x14ac:dyDescent="0.35">
      <c r="B106" s="325" t="s">
        <v>208</v>
      </c>
      <c r="C106" s="326"/>
      <c r="D106" s="326"/>
      <c r="E106" s="326"/>
      <c r="F106" s="326"/>
      <c r="G106" s="326"/>
      <c r="H106" s="326"/>
      <c r="I106" s="326"/>
      <c r="J106" s="326"/>
      <c r="K106" s="326"/>
      <c r="L106" s="327"/>
    </row>
    <row r="107" spans="2:12" s="176" customFormat="1" ht="64.95" customHeight="1" thickBot="1" x14ac:dyDescent="0.35">
      <c r="B107" s="168" t="s">
        <v>86</v>
      </c>
      <c r="C107" s="158" t="s">
        <v>202</v>
      </c>
      <c r="D107" s="170" t="s">
        <v>104</v>
      </c>
      <c r="E107" s="185" t="s">
        <v>51</v>
      </c>
      <c r="F107" s="289">
        <v>5663694.3099999996</v>
      </c>
      <c r="G107" s="290"/>
      <c r="H107" s="186">
        <f>F107*150%</f>
        <v>8495541.4649999999</v>
      </c>
      <c r="I107" s="187">
        <f>H107/4.4536</f>
        <v>1907567.2411083169</v>
      </c>
      <c r="J107" s="180" t="s">
        <v>45</v>
      </c>
      <c r="K107" s="175"/>
      <c r="L107" s="175"/>
    </row>
    <row r="108" spans="2:12" s="176" customFormat="1" ht="64.95" customHeight="1" thickBot="1" x14ac:dyDescent="0.35">
      <c r="B108" s="168" t="s">
        <v>87</v>
      </c>
      <c r="C108" s="158" t="s">
        <v>203</v>
      </c>
      <c r="D108" s="170" t="s">
        <v>104</v>
      </c>
      <c r="E108" s="185" t="s">
        <v>51</v>
      </c>
      <c r="F108" s="289">
        <v>2514536.59</v>
      </c>
      <c r="G108" s="290"/>
      <c r="H108" s="186">
        <f t="shared" ref="H108:H111" si="14">F108*150%</f>
        <v>3771804.8849999998</v>
      </c>
      <c r="I108" s="187">
        <f t="shared" ref="I108:I111" si="15">H108/4.4536</f>
        <v>846911.46151428053</v>
      </c>
      <c r="J108" s="180" t="s">
        <v>46</v>
      </c>
      <c r="K108" s="175"/>
      <c r="L108" s="175"/>
    </row>
    <row r="109" spans="2:12" s="176" customFormat="1" ht="64.95" customHeight="1" thickBot="1" x14ac:dyDescent="0.35">
      <c r="B109" s="168" t="s">
        <v>89</v>
      </c>
      <c r="C109" s="158" t="s">
        <v>204</v>
      </c>
      <c r="D109" s="170" t="s">
        <v>104</v>
      </c>
      <c r="E109" s="185" t="s">
        <v>51</v>
      </c>
      <c r="F109" s="289">
        <v>2215186.9900000002</v>
      </c>
      <c r="G109" s="290"/>
      <c r="H109" s="186">
        <f t="shared" si="14"/>
        <v>3322780.4850000003</v>
      </c>
      <c r="I109" s="187">
        <f t="shared" si="15"/>
        <v>746088.66647206771</v>
      </c>
      <c r="J109" s="180" t="s">
        <v>46</v>
      </c>
      <c r="K109" s="175"/>
      <c r="L109" s="175"/>
    </row>
    <row r="110" spans="2:12" s="176" customFormat="1" ht="64.95" customHeight="1" thickBot="1" x14ac:dyDescent="0.35">
      <c r="B110" s="168" t="s">
        <v>90</v>
      </c>
      <c r="C110" s="158" t="s">
        <v>205</v>
      </c>
      <c r="D110" s="170" t="s">
        <v>104</v>
      </c>
      <c r="E110" s="185" t="s">
        <v>51</v>
      </c>
      <c r="F110" s="289">
        <v>3592195.12</v>
      </c>
      <c r="G110" s="290"/>
      <c r="H110" s="186">
        <f t="shared" si="14"/>
        <v>5388292.6799999997</v>
      </c>
      <c r="I110" s="187">
        <f t="shared" si="15"/>
        <v>1209873.5135620621</v>
      </c>
      <c r="J110" s="180" t="s">
        <v>46</v>
      </c>
      <c r="K110" s="175"/>
      <c r="L110" s="175"/>
    </row>
    <row r="111" spans="2:12" s="176" customFormat="1" ht="64.95" customHeight="1" thickBot="1" x14ac:dyDescent="0.35">
      <c r="B111" s="168" t="s">
        <v>127</v>
      </c>
      <c r="C111" s="158" t="s">
        <v>206</v>
      </c>
      <c r="D111" s="170" t="s">
        <v>104</v>
      </c>
      <c r="E111" s="185" t="s">
        <v>51</v>
      </c>
      <c r="F111" s="289">
        <v>598698.37</v>
      </c>
      <c r="G111" s="290"/>
      <c r="H111" s="186">
        <f t="shared" si="14"/>
        <v>898047.55499999993</v>
      </c>
      <c r="I111" s="187">
        <f t="shared" si="15"/>
        <v>201645.31053529729</v>
      </c>
      <c r="J111" s="180" t="s">
        <v>46</v>
      </c>
      <c r="K111" s="175"/>
      <c r="L111" s="175"/>
    </row>
    <row r="112" spans="2:12" s="176" customFormat="1" ht="64.95" customHeight="1" thickBot="1" x14ac:dyDescent="0.35">
      <c r="B112" s="174" t="s">
        <v>128</v>
      </c>
      <c r="C112" s="158" t="s">
        <v>207</v>
      </c>
      <c r="D112" s="170" t="s">
        <v>104</v>
      </c>
      <c r="E112" s="185" t="s">
        <v>51</v>
      </c>
      <c r="F112" s="289">
        <v>1675851.22</v>
      </c>
      <c r="G112" s="290"/>
      <c r="H112" s="186">
        <f>F112*150%</f>
        <v>2513776.83</v>
      </c>
      <c r="I112" s="187">
        <f>H112/4.4536</f>
        <v>564437.04643434531</v>
      </c>
      <c r="J112" s="180" t="s">
        <v>45</v>
      </c>
      <c r="K112" s="175"/>
      <c r="L112" s="175"/>
    </row>
    <row r="113" spans="2:12" ht="15" thickBot="1" x14ac:dyDescent="0.35">
      <c r="B113" s="285" t="s">
        <v>162</v>
      </c>
      <c r="C113" s="321"/>
      <c r="D113" s="321"/>
      <c r="E113" s="321"/>
      <c r="F113" s="321"/>
      <c r="G113" s="321"/>
      <c r="H113" s="321"/>
      <c r="I113" s="321"/>
      <c r="J113" s="321"/>
      <c r="K113" s="321"/>
      <c r="L113" s="322"/>
    </row>
    <row r="114" spans="2:12" s="176" customFormat="1" ht="51" customHeight="1" thickBot="1" x14ac:dyDescent="0.35">
      <c r="B114" s="168" t="s">
        <v>129</v>
      </c>
      <c r="C114" s="158" t="s">
        <v>209</v>
      </c>
      <c r="D114" s="170" t="s">
        <v>104</v>
      </c>
      <c r="E114" s="185" t="s">
        <v>51</v>
      </c>
      <c r="F114" s="289">
        <v>3537727.73</v>
      </c>
      <c r="G114" s="290"/>
      <c r="H114" s="188">
        <f>F114*150%</f>
        <v>5306591.5949999997</v>
      </c>
      <c r="I114" s="187">
        <f>H114/4.4536</f>
        <v>1191528.5600413149</v>
      </c>
      <c r="J114" s="180" t="s">
        <v>45</v>
      </c>
      <c r="K114" s="175"/>
      <c r="L114" s="175"/>
    </row>
    <row r="115" spans="2:12" s="176" customFormat="1" ht="51" customHeight="1" thickBot="1" x14ac:dyDescent="0.35">
      <c r="B115" s="168" t="s">
        <v>152</v>
      </c>
      <c r="C115" s="158" t="s">
        <v>330</v>
      </c>
      <c r="D115" s="170" t="s">
        <v>104</v>
      </c>
      <c r="E115" s="185" t="s">
        <v>51</v>
      </c>
      <c r="F115" s="289">
        <v>773761.69</v>
      </c>
      <c r="G115" s="290"/>
      <c r="H115" s="188">
        <f t="shared" ref="H115:H118" si="16">F115*150%</f>
        <v>1160642.5349999999</v>
      </c>
      <c r="I115" s="187">
        <f t="shared" ref="I115:I118" si="17">H115/4.4536</f>
        <v>260607.71847494162</v>
      </c>
      <c r="J115" s="180" t="s">
        <v>45</v>
      </c>
      <c r="K115" s="175"/>
      <c r="L115" s="175"/>
    </row>
    <row r="116" spans="2:12" s="176" customFormat="1" ht="51" customHeight="1" thickBot="1" x14ac:dyDescent="0.35">
      <c r="B116" s="169" t="s">
        <v>153</v>
      </c>
      <c r="C116" s="158" t="s">
        <v>210</v>
      </c>
      <c r="D116" s="170" t="s">
        <v>104</v>
      </c>
      <c r="E116" s="185" t="s">
        <v>51</v>
      </c>
      <c r="F116" s="289">
        <v>1860004.07</v>
      </c>
      <c r="G116" s="290"/>
      <c r="H116" s="188">
        <f t="shared" si="16"/>
        <v>2790006.105</v>
      </c>
      <c r="I116" s="187">
        <f t="shared" si="17"/>
        <v>626460.86424465606</v>
      </c>
      <c r="J116" s="180" t="s">
        <v>45</v>
      </c>
      <c r="K116" s="175"/>
      <c r="L116" s="175"/>
    </row>
    <row r="117" spans="2:12" s="176" customFormat="1" ht="51" customHeight="1" thickBot="1" x14ac:dyDescent="0.35">
      <c r="B117" s="169" t="s">
        <v>154</v>
      </c>
      <c r="C117" s="158" t="s">
        <v>213</v>
      </c>
      <c r="D117" s="170" t="s">
        <v>104</v>
      </c>
      <c r="E117" s="185" t="s">
        <v>51</v>
      </c>
      <c r="F117" s="289">
        <v>4761610.41</v>
      </c>
      <c r="G117" s="290"/>
      <c r="H117" s="188">
        <f t="shared" si="16"/>
        <v>7142415.6150000002</v>
      </c>
      <c r="I117" s="187">
        <f t="shared" si="17"/>
        <v>1603739.8093677026</v>
      </c>
      <c r="J117" s="180" t="s">
        <v>45</v>
      </c>
      <c r="K117" s="175"/>
      <c r="L117" s="175"/>
    </row>
    <row r="118" spans="2:12" s="176" customFormat="1" ht="51" customHeight="1" thickBot="1" x14ac:dyDescent="0.35">
      <c r="B118" s="174" t="s">
        <v>155</v>
      </c>
      <c r="C118" s="197" t="s">
        <v>214</v>
      </c>
      <c r="D118" s="170" t="s">
        <v>104</v>
      </c>
      <c r="E118" s="185" t="s">
        <v>51</v>
      </c>
      <c r="F118" s="289">
        <v>3124806.83</v>
      </c>
      <c r="G118" s="290"/>
      <c r="H118" s="188">
        <f t="shared" si="16"/>
        <v>4687210.2450000001</v>
      </c>
      <c r="I118" s="187">
        <f t="shared" si="17"/>
        <v>1052454.2493712951</v>
      </c>
      <c r="J118" s="180" t="s">
        <v>46</v>
      </c>
      <c r="K118" s="175"/>
      <c r="L118" s="175"/>
    </row>
    <row r="119" spans="2:12" s="176" customFormat="1" ht="53.25" customHeight="1" thickBot="1" x14ac:dyDescent="0.35">
      <c r="B119" s="168" t="s">
        <v>156</v>
      </c>
      <c r="C119" s="158" t="s">
        <v>211</v>
      </c>
      <c r="D119" s="170" t="s">
        <v>104</v>
      </c>
      <c r="E119" s="185" t="s">
        <v>51</v>
      </c>
      <c r="F119" s="289">
        <v>781202.56</v>
      </c>
      <c r="G119" s="290"/>
      <c r="H119" s="188">
        <f>F119*150%</f>
        <v>1171803.8400000001</v>
      </c>
      <c r="I119" s="187">
        <f>H119/4.4536</f>
        <v>263113.84947009163</v>
      </c>
      <c r="J119" s="181" t="s">
        <v>45</v>
      </c>
      <c r="K119" s="177"/>
      <c r="L119" s="177"/>
    </row>
    <row r="120" spans="2:12" s="176" customFormat="1" ht="53.25" customHeight="1" thickBot="1" x14ac:dyDescent="0.35">
      <c r="B120" s="174" t="s">
        <v>157</v>
      </c>
      <c r="C120" s="158" t="s">
        <v>212</v>
      </c>
      <c r="D120" s="158" t="s">
        <v>104</v>
      </c>
      <c r="E120" s="185" t="s">
        <v>51</v>
      </c>
      <c r="F120" s="289">
        <v>1421049.32</v>
      </c>
      <c r="G120" s="290"/>
      <c r="H120" s="188">
        <f>F120*150%</f>
        <v>2131573.98</v>
      </c>
      <c r="I120" s="187">
        <f t="shared" ref="I120" si="18">H120/4.4536</f>
        <v>478618.19202442968</v>
      </c>
      <c r="J120" s="180" t="s">
        <v>45</v>
      </c>
      <c r="K120" s="175"/>
      <c r="L120" s="175"/>
    </row>
    <row r="121" spans="2:12" ht="15" thickBot="1" x14ac:dyDescent="0.35">
      <c r="B121" s="325" t="s">
        <v>7</v>
      </c>
      <c r="C121" s="326"/>
      <c r="D121" s="326"/>
      <c r="E121" s="326"/>
      <c r="F121" s="326"/>
      <c r="G121" s="326"/>
      <c r="H121" s="326"/>
      <c r="I121" s="326"/>
      <c r="J121" s="326"/>
      <c r="K121" s="326"/>
      <c r="L121" s="327"/>
    </row>
    <row r="122" spans="2:12" ht="18" customHeight="1" thickBot="1" x14ac:dyDescent="0.35">
      <c r="B122" s="22" t="s">
        <v>158</v>
      </c>
      <c r="C122" s="20" t="s">
        <v>281</v>
      </c>
      <c r="D122" s="158" t="s">
        <v>104</v>
      </c>
      <c r="E122" s="4" t="s">
        <v>91</v>
      </c>
      <c r="F122" s="291">
        <v>1219513</v>
      </c>
      <c r="G122" s="292"/>
      <c r="H122" s="42">
        <f>F122*1</f>
        <v>1219513</v>
      </c>
      <c r="I122" s="21">
        <f>H122/4.4536</f>
        <v>273826.34273396805</v>
      </c>
      <c r="J122" s="1" t="s">
        <v>43</v>
      </c>
      <c r="K122" s="4"/>
      <c r="L122" s="4"/>
    </row>
    <row r="123" spans="2:12" s="14" customFormat="1" ht="21.6" customHeight="1" thickBot="1" x14ac:dyDescent="0.35">
      <c r="B123" s="68" t="s">
        <v>159</v>
      </c>
      <c r="C123" s="65" t="s">
        <v>222</v>
      </c>
      <c r="D123" s="158" t="s">
        <v>104</v>
      </c>
      <c r="E123" s="16" t="s">
        <v>163</v>
      </c>
      <c r="F123" s="291">
        <v>200000</v>
      </c>
      <c r="G123" s="292"/>
      <c r="H123" s="66">
        <f t="shared" ref="H123:H124" si="19">F123*1</f>
        <v>200000</v>
      </c>
      <c r="I123" s="67">
        <f t="shared" ref="I123:I124" si="20">H123/4.4536</f>
        <v>44907.490569426984</v>
      </c>
      <c r="J123" s="154" t="s">
        <v>43</v>
      </c>
      <c r="K123" s="16"/>
      <c r="L123" s="16"/>
    </row>
    <row r="124" spans="2:12" s="14" customFormat="1" ht="25.8" customHeight="1" thickBot="1" x14ac:dyDescent="0.35">
      <c r="B124" s="68" t="s">
        <v>160</v>
      </c>
      <c r="C124" s="65" t="s">
        <v>223</v>
      </c>
      <c r="D124" s="281" t="s">
        <v>104</v>
      </c>
      <c r="E124" s="30" t="s">
        <v>224</v>
      </c>
      <c r="F124" s="291">
        <v>81069.63</v>
      </c>
      <c r="G124" s="292"/>
      <c r="H124" s="66">
        <f t="shared" si="19"/>
        <v>81069.63</v>
      </c>
      <c r="I124" s="67">
        <f t="shared" si="20"/>
        <v>18203.168223459674</v>
      </c>
      <c r="J124" s="154" t="s">
        <v>46</v>
      </c>
      <c r="K124" s="16"/>
      <c r="L124" s="16"/>
    </row>
    <row r="125" spans="2:12" ht="24" customHeight="1" thickBot="1" x14ac:dyDescent="0.35">
      <c r="B125" s="55" t="s">
        <v>161</v>
      </c>
      <c r="C125" s="56" t="s">
        <v>343</v>
      </c>
      <c r="D125" s="293"/>
      <c r="E125" s="30" t="s">
        <v>39</v>
      </c>
      <c r="F125" s="330">
        <v>75000</v>
      </c>
      <c r="G125" s="331"/>
      <c r="H125" s="48">
        <f t="shared" ref="H125" si="21">F125*1</f>
        <v>75000</v>
      </c>
      <c r="I125" s="49">
        <f t="shared" ref="I125" si="22">H125/4.4536</f>
        <v>16840.308963535117</v>
      </c>
      <c r="J125" s="154" t="s">
        <v>46</v>
      </c>
      <c r="K125" s="35"/>
      <c r="L125" s="51"/>
    </row>
    <row r="126" spans="2:12" ht="15" thickBot="1" x14ac:dyDescent="0.35">
      <c r="B126" s="341" t="s">
        <v>8</v>
      </c>
      <c r="C126" s="342"/>
      <c r="D126" s="342"/>
      <c r="E126" s="342"/>
      <c r="F126" s="342"/>
      <c r="G126" s="342"/>
      <c r="H126" s="342"/>
      <c r="I126" s="342"/>
      <c r="J126" s="342"/>
      <c r="K126" s="342"/>
      <c r="L126" s="343"/>
    </row>
    <row r="127" spans="2:12" ht="15" thickBot="1" x14ac:dyDescent="0.35">
      <c r="B127" s="284" t="s">
        <v>136</v>
      </c>
      <c r="C127" s="281" t="s">
        <v>12</v>
      </c>
      <c r="D127" s="284" t="s">
        <v>92</v>
      </c>
      <c r="E127" s="160" t="s">
        <v>35</v>
      </c>
      <c r="F127" s="47">
        <v>0</v>
      </c>
      <c r="G127" s="282">
        <f>(F127+F128+F129+F130+F131+F132+F133)</f>
        <v>0</v>
      </c>
      <c r="H127" s="282">
        <f>G127*1</f>
        <v>0</v>
      </c>
      <c r="I127" s="283">
        <f>H127/4.4536</f>
        <v>0</v>
      </c>
      <c r="J127" s="23" t="s">
        <v>105</v>
      </c>
      <c r="K127" s="284" t="s">
        <v>164</v>
      </c>
      <c r="L127" s="16"/>
    </row>
    <row r="128" spans="2:12" ht="15" thickBot="1" x14ac:dyDescent="0.35">
      <c r="B128" s="249"/>
      <c r="C128" s="251"/>
      <c r="D128" s="249"/>
      <c r="E128" s="189" t="s">
        <v>36</v>
      </c>
      <c r="F128" s="47">
        <v>0</v>
      </c>
      <c r="G128" s="254"/>
      <c r="H128" s="254"/>
      <c r="I128" s="256"/>
      <c r="J128" s="23" t="s">
        <v>105</v>
      </c>
      <c r="K128" s="249"/>
      <c r="L128" s="16"/>
    </row>
    <row r="129" spans="2:12" ht="15" thickBot="1" x14ac:dyDescent="0.35">
      <c r="B129" s="249"/>
      <c r="C129" s="251"/>
      <c r="D129" s="249"/>
      <c r="E129" s="160" t="s">
        <v>37</v>
      </c>
      <c r="F129" s="47">
        <v>0</v>
      </c>
      <c r="G129" s="254"/>
      <c r="H129" s="254"/>
      <c r="I129" s="256"/>
      <c r="J129" s="23" t="s">
        <v>105</v>
      </c>
      <c r="K129" s="249"/>
      <c r="L129" s="16"/>
    </row>
    <row r="130" spans="2:12" ht="15" thickBot="1" x14ac:dyDescent="0.35">
      <c r="B130" s="249"/>
      <c r="C130" s="251"/>
      <c r="D130" s="249"/>
      <c r="E130" s="160" t="s">
        <v>47</v>
      </c>
      <c r="F130" s="47">
        <v>0</v>
      </c>
      <c r="G130" s="254"/>
      <c r="H130" s="254"/>
      <c r="I130" s="256"/>
      <c r="J130" s="23" t="s">
        <v>105</v>
      </c>
      <c r="K130" s="249"/>
      <c r="L130" s="16"/>
    </row>
    <row r="131" spans="2:12" ht="15" customHeight="1" thickBot="1" x14ac:dyDescent="0.35">
      <c r="B131" s="249"/>
      <c r="C131" s="251"/>
      <c r="D131" s="249"/>
      <c r="E131" s="160" t="s">
        <v>39</v>
      </c>
      <c r="F131" s="47">
        <v>0</v>
      </c>
      <c r="G131" s="254"/>
      <c r="H131" s="254"/>
      <c r="I131" s="256"/>
      <c r="J131" s="23" t="s">
        <v>105</v>
      </c>
      <c r="K131" s="249"/>
      <c r="L131" s="16"/>
    </row>
    <row r="132" spans="2:12" ht="15" thickBot="1" x14ac:dyDescent="0.35">
      <c r="B132" s="249"/>
      <c r="C132" s="251"/>
      <c r="D132" s="249"/>
      <c r="E132" s="160" t="s">
        <v>40</v>
      </c>
      <c r="F132" s="47">
        <v>0</v>
      </c>
      <c r="G132" s="254"/>
      <c r="H132" s="254"/>
      <c r="I132" s="256"/>
      <c r="J132" s="23" t="s">
        <v>105</v>
      </c>
      <c r="K132" s="249"/>
      <c r="L132" s="16"/>
    </row>
    <row r="133" spans="2:12" ht="15" thickBot="1" x14ac:dyDescent="0.35">
      <c r="B133" s="258"/>
      <c r="C133" s="251"/>
      <c r="D133" s="258"/>
      <c r="E133" s="190" t="s">
        <v>41</v>
      </c>
      <c r="F133" s="108">
        <v>0</v>
      </c>
      <c r="G133" s="259"/>
      <c r="H133" s="259"/>
      <c r="I133" s="268"/>
      <c r="J133" s="96" t="s">
        <v>105</v>
      </c>
      <c r="K133" s="258"/>
      <c r="L133" s="94"/>
    </row>
    <row r="134" spans="2:12" ht="15.6" thickTop="1" thickBot="1" x14ac:dyDescent="0.35">
      <c r="B134" s="249" t="s">
        <v>283</v>
      </c>
      <c r="C134" s="250" t="s">
        <v>9</v>
      </c>
      <c r="D134" s="369" t="s">
        <v>88</v>
      </c>
      <c r="E134" s="160" t="s">
        <v>35</v>
      </c>
      <c r="F134" s="47">
        <v>70000</v>
      </c>
      <c r="G134" s="253">
        <f>(F134+F135+F136+F137+F138+F139+F140)</f>
        <v>1190000</v>
      </c>
      <c r="H134" s="254">
        <f>G134*2</f>
        <v>2380000</v>
      </c>
      <c r="I134" s="255">
        <f>H134/4.4536</f>
        <v>534399.1377761811</v>
      </c>
      <c r="J134" s="89" t="s">
        <v>44</v>
      </c>
      <c r="K134" s="249" t="s">
        <v>165</v>
      </c>
      <c r="L134" s="257" t="s">
        <v>282</v>
      </c>
    </row>
    <row r="135" spans="2:12" ht="15" thickBot="1" x14ac:dyDescent="0.35">
      <c r="B135" s="249"/>
      <c r="C135" s="251"/>
      <c r="D135" s="369"/>
      <c r="E135" s="189" t="s">
        <v>36</v>
      </c>
      <c r="F135" s="47">
        <v>125000</v>
      </c>
      <c r="G135" s="254"/>
      <c r="H135" s="254"/>
      <c r="I135" s="256"/>
      <c r="J135" s="23" t="s">
        <v>44</v>
      </c>
      <c r="K135" s="249"/>
      <c r="L135" s="249"/>
    </row>
    <row r="136" spans="2:12" ht="15" thickBot="1" x14ac:dyDescent="0.35">
      <c r="B136" s="249"/>
      <c r="C136" s="251"/>
      <c r="D136" s="369"/>
      <c r="E136" s="160" t="s">
        <v>37</v>
      </c>
      <c r="F136" s="47">
        <v>95000</v>
      </c>
      <c r="G136" s="254"/>
      <c r="H136" s="254"/>
      <c r="I136" s="256"/>
      <c r="J136" s="23" t="s">
        <v>44</v>
      </c>
      <c r="K136" s="249"/>
      <c r="L136" s="249"/>
    </row>
    <row r="137" spans="2:12" ht="15" thickBot="1" x14ac:dyDescent="0.35">
      <c r="B137" s="249"/>
      <c r="C137" s="251"/>
      <c r="D137" s="369"/>
      <c r="E137" s="160" t="s">
        <v>47</v>
      </c>
      <c r="F137" s="47">
        <v>300000</v>
      </c>
      <c r="G137" s="254"/>
      <c r="H137" s="254"/>
      <c r="I137" s="256"/>
      <c r="J137" s="23" t="s">
        <v>44</v>
      </c>
      <c r="K137" s="249"/>
      <c r="L137" s="249"/>
    </row>
    <row r="138" spans="2:12" ht="15" customHeight="1" thickBot="1" x14ac:dyDescent="0.35">
      <c r="B138" s="249"/>
      <c r="C138" s="251"/>
      <c r="D138" s="369"/>
      <c r="E138" s="160" t="s">
        <v>39</v>
      </c>
      <c r="F138" s="47">
        <v>200000</v>
      </c>
      <c r="G138" s="254"/>
      <c r="H138" s="254"/>
      <c r="I138" s="256"/>
      <c r="J138" s="23" t="s">
        <v>44</v>
      </c>
      <c r="K138" s="249"/>
      <c r="L138" s="249"/>
    </row>
    <row r="139" spans="2:12" ht="15" thickBot="1" x14ac:dyDescent="0.35">
      <c r="B139" s="249"/>
      <c r="C139" s="251"/>
      <c r="D139" s="369"/>
      <c r="E139" s="160" t="s">
        <v>40</v>
      </c>
      <c r="F139" s="47">
        <v>200000</v>
      </c>
      <c r="G139" s="254"/>
      <c r="H139" s="254"/>
      <c r="I139" s="256"/>
      <c r="J139" s="23" t="s">
        <v>44</v>
      </c>
      <c r="K139" s="249"/>
      <c r="L139" s="249"/>
    </row>
    <row r="140" spans="2:12" ht="15" thickBot="1" x14ac:dyDescent="0.35">
      <c r="B140" s="249"/>
      <c r="C140" s="252"/>
      <c r="D140" s="369"/>
      <c r="E140" s="190" t="s">
        <v>41</v>
      </c>
      <c r="F140" s="95">
        <v>200000</v>
      </c>
      <c r="G140" s="259"/>
      <c r="H140" s="254"/>
      <c r="I140" s="268"/>
      <c r="J140" s="96" t="s">
        <v>44</v>
      </c>
      <c r="K140" s="249"/>
      <c r="L140" s="258"/>
    </row>
    <row r="141" spans="2:12" ht="15.6" thickTop="1" thickBot="1" x14ac:dyDescent="0.35">
      <c r="B141" s="288" t="s">
        <v>284</v>
      </c>
      <c r="C141" s="251" t="s">
        <v>15</v>
      </c>
      <c r="D141" s="307" t="s">
        <v>267</v>
      </c>
      <c r="E141" s="191" t="s">
        <v>35</v>
      </c>
      <c r="F141" s="98">
        <v>85000</v>
      </c>
      <c r="G141" s="254">
        <f>(F141+F142+F143+F144+F145+F146+F147)</f>
        <v>573262.91</v>
      </c>
      <c r="H141" s="253">
        <f>G141*1</f>
        <v>573262.91</v>
      </c>
      <c r="I141" s="256">
        <f>H141/4.4536</f>
        <v>128718.99362313635</v>
      </c>
      <c r="J141" s="89" t="s">
        <v>43</v>
      </c>
      <c r="K141" s="257" t="s">
        <v>137</v>
      </c>
      <c r="L141" s="376" t="s">
        <v>322</v>
      </c>
    </row>
    <row r="142" spans="2:12" ht="15.6" thickTop="1" thickBot="1" x14ac:dyDescent="0.35">
      <c r="B142" s="249"/>
      <c r="C142" s="251"/>
      <c r="D142" s="294"/>
      <c r="E142" s="189" t="s">
        <v>36</v>
      </c>
      <c r="F142" s="47">
        <v>60000</v>
      </c>
      <c r="G142" s="254"/>
      <c r="H142" s="254"/>
      <c r="I142" s="256"/>
      <c r="J142" s="173" t="s">
        <v>43</v>
      </c>
      <c r="K142" s="249"/>
      <c r="L142" s="377"/>
    </row>
    <row r="143" spans="2:12" ht="15.6" thickTop="1" thickBot="1" x14ac:dyDescent="0.35">
      <c r="B143" s="249"/>
      <c r="C143" s="251"/>
      <c r="D143" s="294"/>
      <c r="E143" s="160" t="s">
        <v>37</v>
      </c>
      <c r="F143" s="47">
        <v>40000</v>
      </c>
      <c r="G143" s="254"/>
      <c r="H143" s="254"/>
      <c r="I143" s="256"/>
      <c r="J143" s="173" t="s">
        <v>43</v>
      </c>
      <c r="K143" s="249"/>
      <c r="L143" s="377"/>
    </row>
    <row r="144" spans="2:12" ht="15" thickBot="1" x14ac:dyDescent="0.35">
      <c r="B144" s="249"/>
      <c r="C144" s="251"/>
      <c r="D144" s="294"/>
      <c r="E144" s="160" t="s">
        <v>47</v>
      </c>
      <c r="F144" s="47">
        <v>40000</v>
      </c>
      <c r="G144" s="254"/>
      <c r="H144" s="254"/>
      <c r="I144" s="256"/>
      <c r="J144" s="23" t="s">
        <v>45</v>
      </c>
      <c r="K144" s="249"/>
      <c r="L144" s="377"/>
    </row>
    <row r="145" spans="2:12" ht="17.399999999999999" customHeight="1" thickBot="1" x14ac:dyDescent="0.35">
      <c r="B145" s="249"/>
      <c r="C145" s="251"/>
      <c r="D145" s="294"/>
      <c r="E145" s="160" t="s">
        <v>39</v>
      </c>
      <c r="F145" s="47">
        <v>40000</v>
      </c>
      <c r="G145" s="254"/>
      <c r="H145" s="254"/>
      <c r="I145" s="256"/>
      <c r="J145" s="23" t="s">
        <v>43</v>
      </c>
      <c r="K145" s="249"/>
      <c r="L145" s="377"/>
    </row>
    <row r="146" spans="2:12" ht="15" thickBot="1" x14ac:dyDescent="0.35">
      <c r="B146" s="249"/>
      <c r="C146" s="251"/>
      <c r="D146" s="294"/>
      <c r="E146" s="160" t="s">
        <v>40</v>
      </c>
      <c r="F146" s="47">
        <v>58262.91</v>
      </c>
      <c r="G146" s="254"/>
      <c r="H146" s="254"/>
      <c r="I146" s="256"/>
      <c r="J146" s="23" t="s">
        <v>45</v>
      </c>
      <c r="K146" s="249"/>
      <c r="L146" s="377"/>
    </row>
    <row r="147" spans="2:12" ht="15" thickBot="1" x14ac:dyDescent="0.35">
      <c r="B147" s="258"/>
      <c r="C147" s="251"/>
      <c r="D147" s="308"/>
      <c r="E147" s="190" t="s">
        <v>41</v>
      </c>
      <c r="F147" s="108">
        <v>250000</v>
      </c>
      <c r="G147" s="254"/>
      <c r="H147" s="254"/>
      <c r="I147" s="256"/>
      <c r="J147" s="96" t="s">
        <v>43</v>
      </c>
      <c r="K147" s="258"/>
      <c r="L147" s="378"/>
    </row>
    <row r="148" spans="2:12" ht="15.6" thickTop="1" thickBot="1" x14ac:dyDescent="0.35">
      <c r="B148" s="288" t="s">
        <v>285</v>
      </c>
      <c r="C148" s="250" t="s">
        <v>10</v>
      </c>
      <c r="D148" s="250" t="s">
        <v>104</v>
      </c>
      <c r="E148" s="160" t="s">
        <v>35</v>
      </c>
      <c r="F148" s="47">
        <v>0</v>
      </c>
      <c r="G148" s="253">
        <f>(F148+F149+F150+F151+F152+F153+F154)</f>
        <v>275000</v>
      </c>
      <c r="H148" s="253">
        <f>G148*1</f>
        <v>275000</v>
      </c>
      <c r="I148" s="255">
        <f>H148/4.4536</f>
        <v>61747.799532962104</v>
      </c>
      <c r="J148" s="89" t="s">
        <v>105</v>
      </c>
      <c r="K148" s="4"/>
      <c r="L148" s="4"/>
    </row>
    <row r="149" spans="2:12" s="14" customFormat="1" ht="15" thickBot="1" x14ac:dyDescent="0.35">
      <c r="B149" s="249"/>
      <c r="C149" s="251"/>
      <c r="D149" s="251"/>
      <c r="E149" s="189" t="s">
        <v>36</v>
      </c>
      <c r="F149" s="47">
        <v>50000</v>
      </c>
      <c r="G149" s="254"/>
      <c r="H149" s="254"/>
      <c r="I149" s="256"/>
      <c r="J149" s="23" t="s">
        <v>46</v>
      </c>
      <c r="K149" s="4"/>
      <c r="L149" s="4"/>
    </row>
    <row r="150" spans="2:12" s="14" customFormat="1" ht="15" thickBot="1" x14ac:dyDescent="0.35">
      <c r="B150" s="249"/>
      <c r="C150" s="251"/>
      <c r="D150" s="251"/>
      <c r="E150" s="160" t="s">
        <v>37</v>
      </c>
      <c r="F150" s="47">
        <v>100000</v>
      </c>
      <c r="G150" s="254"/>
      <c r="H150" s="254"/>
      <c r="I150" s="256"/>
      <c r="J150" s="23" t="s">
        <v>46</v>
      </c>
      <c r="K150" s="4"/>
      <c r="L150" s="4"/>
    </row>
    <row r="151" spans="2:12" s="14" customFormat="1" ht="15" thickBot="1" x14ac:dyDescent="0.35">
      <c r="B151" s="249"/>
      <c r="C151" s="251"/>
      <c r="D151" s="251"/>
      <c r="E151" s="160" t="s">
        <v>47</v>
      </c>
      <c r="F151" s="47">
        <v>25000</v>
      </c>
      <c r="G151" s="254"/>
      <c r="H151" s="254"/>
      <c r="I151" s="256"/>
      <c r="J151" s="23" t="s">
        <v>46</v>
      </c>
      <c r="K151" s="4"/>
      <c r="L151" s="4"/>
    </row>
    <row r="152" spans="2:12" ht="18.600000000000001" customHeight="1" thickBot="1" x14ac:dyDescent="0.35">
      <c r="B152" s="249"/>
      <c r="C152" s="251"/>
      <c r="D152" s="251"/>
      <c r="E152" s="160" t="s">
        <v>39</v>
      </c>
      <c r="F152" s="47">
        <v>100000</v>
      </c>
      <c r="G152" s="254"/>
      <c r="H152" s="254"/>
      <c r="I152" s="256"/>
      <c r="J152" s="23" t="s">
        <v>46</v>
      </c>
      <c r="K152" s="4"/>
      <c r="L152" s="4"/>
    </row>
    <row r="153" spans="2:12" ht="14.4" customHeight="1" thickBot="1" x14ac:dyDescent="0.35">
      <c r="B153" s="249"/>
      <c r="C153" s="251"/>
      <c r="D153" s="251"/>
      <c r="E153" s="160" t="s">
        <v>40</v>
      </c>
      <c r="F153" s="47">
        <v>0</v>
      </c>
      <c r="G153" s="254"/>
      <c r="H153" s="254"/>
      <c r="I153" s="256"/>
      <c r="J153" s="23" t="s">
        <v>46</v>
      </c>
      <c r="K153" s="4"/>
      <c r="L153" s="4"/>
    </row>
    <row r="154" spans="2:12" ht="15" thickBot="1" x14ac:dyDescent="0.35">
      <c r="B154" s="258"/>
      <c r="C154" s="252"/>
      <c r="D154" s="252"/>
      <c r="E154" s="192" t="s">
        <v>41</v>
      </c>
      <c r="F154" s="108">
        <v>0</v>
      </c>
      <c r="G154" s="259"/>
      <c r="H154" s="254"/>
      <c r="I154" s="256"/>
      <c r="J154" s="96" t="s">
        <v>46</v>
      </c>
      <c r="K154" s="94"/>
      <c r="L154" s="94"/>
    </row>
    <row r="155" spans="2:12" ht="15.6" thickTop="1" thickBot="1" x14ac:dyDescent="0.35">
      <c r="B155" s="257" t="s">
        <v>286</v>
      </c>
      <c r="C155" s="250" t="s">
        <v>11</v>
      </c>
      <c r="D155" s="251" t="s">
        <v>104</v>
      </c>
      <c r="E155" s="191" t="s">
        <v>35</v>
      </c>
      <c r="F155" s="47">
        <v>0</v>
      </c>
      <c r="G155" s="253">
        <f>(F155+F156+F157+F158+F159+F160+F161)</f>
        <v>318000</v>
      </c>
      <c r="H155" s="253">
        <f>G155*2</f>
        <v>636000</v>
      </c>
      <c r="I155" s="255">
        <f>H155/4.4536</f>
        <v>142805.8200107778</v>
      </c>
      <c r="J155" s="89" t="s">
        <v>105</v>
      </c>
      <c r="K155" s="89" t="s">
        <v>105</v>
      </c>
      <c r="L155" s="99"/>
    </row>
    <row r="156" spans="2:12" ht="15" thickBot="1" x14ac:dyDescent="0.35">
      <c r="B156" s="249"/>
      <c r="C156" s="251"/>
      <c r="D156" s="251"/>
      <c r="E156" s="189" t="s">
        <v>36</v>
      </c>
      <c r="F156" s="47">
        <v>50000</v>
      </c>
      <c r="G156" s="254"/>
      <c r="H156" s="254"/>
      <c r="I156" s="256"/>
      <c r="J156" s="23" t="s">
        <v>45</v>
      </c>
      <c r="K156" s="47"/>
      <c r="L156" s="300" t="s">
        <v>282</v>
      </c>
    </row>
    <row r="157" spans="2:12" ht="15" thickBot="1" x14ac:dyDescent="0.35">
      <c r="B157" s="249"/>
      <c r="C157" s="251"/>
      <c r="D157" s="251"/>
      <c r="E157" s="160" t="s">
        <v>37</v>
      </c>
      <c r="F157" s="47">
        <v>60000</v>
      </c>
      <c r="G157" s="254"/>
      <c r="H157" s="254"/>
      <c r="I157" s="256"/>
      <c r="J157" s="23" t="s">
        <v>45</v>
      </c>
      <c r="K157" s="23"/>
      <c r="L157" s="301"/>
    </row>
    <row r="158" spans="2:12" ht="15" thickBot="1" x14ac:dyDescent="0.35">
      <c r="B158" s="249"/>
      <c r="C158" s="251"/>
      <c r="D158" s="251"/>
      <c r="E158" s="160" t="s">
        <v>47</v>
      </c>
      <c r="F158" s="47">
        <v>40000</v>
      </c>
      <c r="G158" s="254"/>
      <c r="H158" s="254"/>
      <c r="I158" s="256"/>
      <c r="J158" s="23" t="s">
        <v>45</v>
      </c>
      <c r="K158" s="9"/>
      <c r="L158" s="301"/>
    </row>
    <row r="159" spans="2:12" ht="15" thickBot="1" x14ac:dyDescent="0.35">
      <c r="B159" s="249"/>
      <c r="C159" s="251"/>
      <c r="D159" s="251"/>
      <c r="E159" s="160" t="s">
        <v>39</v>
      </c>
      <c r="F159" s="47">
        <v>58000</v>
      </c>
      <c r="G159" s="254"/>
      <c r="H159" s="254"/>
      <c r="I159" s="256"/>
      <c r="J159" s="23" t="s">
        <v>45</v>
      </c>
      <c r="K159" s="47"/>
      <c r="L159" s="301"/>
    </row>
    <row r="160" spans="2:12" ht="15" thickBot="1" x14ac:dyDescent="0.35">
      <c r="B160" s="249"/>
      <c r="C160" s="251"/>
      <c r="D160" s="251"/>
      <c r="E160" s="160" t="s">
        <v>40</v>
      </c>
      <c r="F160" s="47">
        <v>60000</v>
      </c>
      <c r="G160" s="254"/>
      <c r="H160" s="254"/>
      <c r="I160" s="256"/>
      <c r="J160" s="23" t="s">
        <v>45</v>
      </c>
      <c r="K160" s="47"/>
      <c r="L160" s="301"/>
    </row>
    <row r="161" spans="2:12" ht="15" thickBot="1" x14ac:dyDescent="0.35">
      <c r="B161" s="258"/>
      <c r="C161" s="252"/>
      <c r="D161" s="251"/>
      <c r="E161" s="192" t="s">
        <v>41</v>
      </c>
      <c r="F161" s="95">
        <v>50000</v>
      </c>
      <c r="G161" s="259"/>
      <c r="H161" s="254"/>
      <c r="I161" s="256"/>
      <c r="J161" s="96" t="s">
        <v>45</v>
      </c>
      <c r="K161" s="96"/>
      <c r="L161" s="385"/>
    </row>
    <row r="162" spans="2:12" ht="16.2" customHeight="1" thickTop="1" thickBot="1" x14ac:dyDescent="0.35">
      <c r="B162" s="257" t="s">
        <v>287</v>
      </c>
      <c r="C162" s="250" t="s">
        <v>13</v>
      </c>
      <c r="D162" s="250" t="s">
        <v>104</v>
      </c>
      <c r="E162" s="191" t="s">
        <v>35</v>
      </c>
      <c r="F162" s="98">
        <v>0</v>
      </c>
      <c r="G162" s="254">
        <f>(F162+F163+F164+F165+F166+F167+F168)</f>
        <v>640000</v>
      </c>
      <c r="H162" s="253">
        <f>G162*1</f>
        <v>640000</v>
      </c>
      <c r="I162" s="255">
        <f>H162/4.4536</f>
        <v>143703.96982216634</v>
      </c>
      <c r="J162" s="89" t="s">
        <v>105</v>
      </c>
      <c r="K162" s="99"/>
      <c r="L162" s="257"/>
    </row>
    <row r="163" spans="2:12" ht="15.6" customHeight="1" thickBot="1" x14ac:dyDescent="0.35">
      <c r="B163" s="249"/>
      <c r="C163" s="251"/>
      <c r="D163" s="251"/>
      <c r="E163" s="189" t="s">
        <v>36</v>
      </c>
      <c r="F163" s="47">
        <v>120000</v>
      </c>
      <c r="G163" s="254"/>
      <c r="H163" s="254"/>
      <c r="I163" s="256"/>
      <c r="J163" s="23" t="s">
        <v>45</v>
      </c>
      <c r="K163" s="4"/>
      <c r="L163" s="249"/>
    </row>
    <row r="164" spans="2:12" ht="13.95" customHeight="1" thickBot="1" x14ac:dyDescent="0.35">
      <c r="B164" s="249"/>
      <c r="C164" s="251"/>
      <c r="D164" s="251"/>
      <c r="E164" s="160" t="s">
        <v>37</v>
      </c>
      <c r="F164" s="47">
        <v>120000</v>
      </c>
      <c r="G164" s="254"/>
      <c r="H164" s="254"/>
      <c r="I164" s="256"/>
      <c r="J164" s="155" t="s">
        <v>45</v>
      </c>
      <c r="K164" s="4"/>
      <c r="L164" s="249"/>
    </row>
    <row r="165" spans="2:12" ht="15" customHeight="1" thickBot="1" x14ac:dyDescent="0.35">
      <c r="B165" s="249"/>
      <c r="C165" s="251"/>
      <c r="D165" s="251"/>
      <c r="E165" s="160" t="s">
        <v>47</v>
      </c>
      <c r="F165" s="47">
        <v>100000</v>
      </c>
      <c r="G165" s="254"/>
      <c r="H165" s="254"/>
      <c r="I165" s="256"/>
      <c r="J165" s="155" t="s">
        <v>45</v>
      </c>
      <c r="K165" s="4"/>
      <c r="L165" s="249"/>
    </row>
    <row r="166" spans="2:12" ht="16.95" customHeight="1" thickBot="1" x14ac:dyDescent="0.35">
      <c r="B166" s="249"/>
      <c r="C166" s="251"/>
      <c r="D166" s="251"/>
      <c r="E166" s="160" t="s">
        <v>39</v>
      </c>
      <c r="F166" s="47">
        <v>100000</v>
      </c>
      <c r="G166" s="254"/>
      <c r="H166" s="254"/>
      <c r="I166" s="256"/>
      <c r="J166" s="155" t="s">
        <v>45</v>
      </c>
      <c r="K166" s="4"/>
      <c r="L166" s="249"/>
    </row>
    <row r="167" spans="2:12" ht="18.600000000000001" customHeight="1" thickBot="1" x14ac:dyDescent="0.35">
      <c r="B167" s="249"/>
      <c r="C167" s="251"/>
      <c r="D167" s="251"/>
      <c r="E167" s="160" t="s">
        <v>40</v>
      </c>
      <c r="F167" s="47">
        <v>150000</v>
      </c>
      <c r="G167" s="254"/>
      <c r="H167" s="254"/>
      <c r="I167" s="256"/>
      <c r="J167" s="155" t="s">
        <v>45</v>
      </c>
      <c r="K167" s="4"/>
      <c r="L167" s="249"/>
    </row>
    <row r="168" spans="2:12" ht="15" thickBot="1" x14ac:dyDescent="0.35">
      <c r="B168" s="258"/>
      <c r="C168" s="252"/>
      <c r="D168" s="252"/>
      <c r="E168" s="192" t="s">
        <v>41</v>
      </c>
      <c r="F168" s="108">
        <v>50000</v>
      </c>
      <c r="G168" s="254"/>
      <c r="H168" s="254"/>
      <c r="I168" s="268"/>
      <c r="J168" s="155" t="s">
        <v>45</v>
      </c>
      <c r="K168" s="97"/>
      <c r="L168" s="249"/>
    </row>
    <row r="169" spans="2:12" s="57" customFormat="1" ht="15" customHeight="1" thickTop="1" thickBot="1" x14ac:dyDescent="0.35">
      <c r="B169" s="257" t="s">
        <v>288</v>
      </c>
      <c r="C169" s="250" t="s">
        <v>14</v>
      </c>
      <c r="D169" s="250" t="s">
        <v>104</v>
      </c>
      <c r="E169" s="191" t="s">
        <v>35</v>
      </c>
      <c r="F169" s="47">
        <v>0</v>
      </c>
      <c r="G169" s="253">
        <f>(F169+F170+F171+F172+F173+F174+F175)</f>
        <v>120000</v>
      </c>
      <c r="H169" s="253">
        <f>G169*1</f>
        <v>120000</v>
      </c>
      <c r="I169" s="255">
        <f>H169/4.4536</f>
        <v>26944.494341656191</v>
      </c>
      <c r="J169" s="23" t="s">
        <v>105</v>
      </c>
      <c r="K169" s="16"/>
      <c r="L169" s="249"/>
    </row>
    <row r="170" spans="2:12" s="14" customFormat="1" ht="15" customHeight="1" thickBot="1" x14ac:dyDescent="0.35">
      <c r="B170" s="249"/>
      <c r="C170" s="251"/>
      <c r="D170" s="251"/>
      <c r="E170" s="189" t="s">
        <v>36</v>
      </c>
      <c r="F170" s="47">
        <v>20000</v>
      </c>
      <c r="G170" s="254"/>
      <c r="H170" s="254"/>
      <c r="I170" s="256"/>
      <c r="J170" s="23" t="s">
        <v>45</v>
      </c>
      <c r="K170" s="16"/>
      <c r="L170" s="249"/>
    </row>
    <row r="171" spans="2:12" s="14" customFormat="1" ht="15" customHeight="1" thickBot="1" x14ac:dyDescent="0.35">
      <c r="B171" s="249"/>
      <c r="C171" s="251"/>
      <c r="D171" s="251"/>
      <c r="E171" s="160" t="s">
        <v>37</v>
      </c>
      <c r="F171" s="47">
        <v>20000</v>
      </c>
      <c r="G171" s="254"/>
      <c r="H171" s="254"/>
      <c r="I171" s="256"/>
      <c r="J171" s="155" t="s">
        <v>45</v>
      </c>
      <c r="K171" s="16"/>
      <c r="L171" s="249"/>
    </row>
    <row r="172" spans="2:12" s="14" customFormat="1" ht="15" customHeight="1" thickBot="1" x14ac:dyDescent="0.35">
      <c r="B172" s="249"/>
      <c r="C172" s="251"/>
      <c r="D172" s="251"/>
      <c r="E172" s="160" t="s">
        <v>47</v>
      </c>
      <c r="F172" s="47">
        <v>20000</v>
      </c>
      <c r="G172" s="254"/>
      <c r="H172" s="254"/>
      <c r="I172" s="256"/>
      <c r="J172" s="155" t="s">
        <v>45</v>
      </c>
      <c r="K172" s="16"/>
      <c r="L172" s="249"/>
    </row>
    <row r="173" spans="2:12" s="14" customFormat="1" ht="15" customHeight="1" thickBot="1" x14ac:dyDescent="0.35">
      <c r="B173" s="249"/>
      <c r="C173" s="251"/>
      <c r="D173" s="251"/>
      <c r="E173" s="160" t="s">
        <v>39</v>
      </c>
      <c r="F173" s="47">
        <v>10000</v>
      </c>
      <c r="G173" s="254"/>
      <c r="H173" s="254"/>
      <c r="I173" s="256"/>
      <c r="J173" s="155" t="s">
        <v>45</v>
      </c>
      <c r="K173" s="16"/>
      <c r="L173" s="249"/>
    </row>
    <row r="174" spans="2:12" s="14" customFormat="1" ht="15" customHeight="1" thickBot="1" x14ac:dyDescent="0.35">
      <c r="B174" s="249"/>
      <c r="C174" s="251"/>
      <c r="D174" s="251"/>
      <c r="E174" s="160" t="s">
        <v>40</v>
      </c>
      <c r="F174" s="47">
        <v>30000</v>
      </c>
      <c r="G174" s="254"/>
      <c r="H174" s="254"/>
      <c r="I174" s="256"/>
      <c r="J174" s="155" t="s">
        <v>45</v>
      </c>
      <c r="K174" s="16"/>
      <c r="L174" s="249"/>
    </row>
    <row r="175" spans="2:12" s="14" customFormat="1" ht="15" customHeight="1" thickBot="1" x14ac:dyDescent="0.35">
      <c r="B175" s="258"/>
      <c r="C175" s="252"/>
      <c r="D175" s="252"/>
      <c r="E175" s="190" t="s">
        <v>41</v>
      </c>
      <c r="F175" s="108">
        <v>20000</v>
      </c>
      <c r="G175" s="259"/>
      <c r="H175" s="254"/>
      <c r="I175" s="268"/>
      <c r="J175" s="155" t="s">
        <v>45</v>
      </c>
      <c r="K175" s="97"/>
      <c r="L175" s="258"/>
    </row>
    <row r="176" spans="2:12" s="153" customFormat="1" ht="15.6" thickTop="1" thickBot="1" x14ac:dyDescent="0.35">
      <c r="B176" s="365" t="s">
        <v>289</v>
      </c>
      <c r="C176" s="270" t="s">
        <v>325</v>
      </c>
      <c r="D176" s="250" t="s">
        <v>104</v>
      </c>
      <c r="E176" s="220" t="s">
        <v>35</v>
      </c>
      <c r="F176" s="232">
        <v>50000</v>
      </c>
      <c r="G176" s="363">
        <f>(F176+F177+F178+F179+F180+F181+F182)</f>
        <v>158000</v>
      </c>
      <c r="H176" s="253">
        <f>G176*1</f>
        <v>158000</v>
      </c>
      <c r="I176" s="255">
        <f>H176/4.4536</f>
        <v>35476.91754984732</v>
      </c>
      <c r="J176" s="231" t="s">
        <v>344</v>
      </c>
      <c r="K176" s="225"/>
      <c r="L176" s="257" t="s">
        <v>327</v>
      </c>
    </row>
    <row r="177" spans="2:12" s="153" customFormat="1" ht="18" customHeight="1" thickBot="1" x14ac:dyDescent="0.35">
      <c r="B177" s="366"/>
      <c r="C177" s="304"/>
      <c r="D177" s="251"/>
      <c r="E177" s="222" t="s">
        <v>36</v>
      </c>
      <c r="F177" s="232">
        <v>50000</v>
      </c>
      <c r="G177" s="364"/>
      <c r="H177" s="254"/>
      <c r="I177" s="256"/>
      <c r="J177" s="231" t="s">
        <v>344</v>
      </c>
      <c r="K177" s="10"/>
      <c r="L177" s="249"/>
    </row>
    <row r="178" spans="2:12" s="153" customFormat="1" ht="15" customHeight="1" thickBot="1" x14ac:dyDescent="0.35">
      <c r="B178" s="366"/>
      <c r="C178" s="304"/>
      <c r="D178" s="251"/>
      <c r="E178" s="220" t="s">
        <v>37</v>
      </c>
      <c r="F178" s="221">
        <v>5000</v>
      </c>
      <c r="G178" s="364"/>
      <c r="H178" s="254"/>
      <c r="I178" s="256"/>
      <c r="J178" s="231" t="s">
        <v>344</v>
      </c>
      <c r="K178" s="227"/>
      <c r="L178" s="249"/>
    </row>
    <row r="179" spans="2:12" s="153" customFormat="1" ht="15" thickBot="1" x14ac:dyDescent="0.35">
      <c r="B179" s="366"/>
      <c r="C179" s="304"/>
      <c r="D179" s="251"/>
      <c r="E179" s="220" t="s">
        <v>47</v>
      </c>
      <c r="F179" s="221">
        <v>5000</v>
      </c>
      <c r="G179" s="364"/>
      <c r="H179" s="254"/>
      <c r="I179" s="256"/>
      <c r="J179" s="231" t="s">
        <v>344</v>
      </c>
      <c r="K179" s="228"/>
      <c r="L179" s="249"/>
    </row>
    <row r="180" spans="2:12" s="153" customFormat="1" ht="15" thickBot="1" x14ac:dyDescent="0.35">
      <c r="B180" s="366"/>
      <c r="C180" s="304"/>
      <c r="D180" s="251"/>
      <c r="E180" s="220" t="s">
        <v>39</v>
      </c>
      <c r="F180" s="221">
        <v>15000</v>
      </c>
      <c r="G180" s="364"/>
      <c r="H180" s="254"/>
      <c r="I180" s="256"/>
      <c r="J180" s="231" t="s">
        <v>344</v>
      </c>
      <c r="K180" s="10"/>
      <c r="L180" s="249"/>
    </row>
    <row r="181" spans="2:12" s="153" customFormat="1" ht="15" thickBot="1" x14ac:dyDescent="0.35">
      <c r="B181" s="366"/>
      <c r="C181" s="304"/>
      <c r="D181" s="251"/>
      <c r="E181" s="220" t="s">
        <v>40</v>
      </c>
      <c r="F181" s="232">
        <v>30000</v>
      </c>
      <c r="G181" s="364"/>
      <c r="H181" s="254"/>
      <c r="I181" s="256"/>
      <c r="J181" s="231" t="s">
        <v>344</v>
      </c>
      <c r="K181" s="227"/>
      <c r="L181" s="249"/>
    </row>
    <row r="182" spans="2:12" s="153" customFormat="1" ht="15" thickBot="1" x14ac:dyDescent="0.35">
      <c r="B182" s="367"/>
      <c r="C182" s="305"/>
      <c r="D182" s="252"/>
      <c r="E182" s="224" t="s">
        <v>41</v>
      </c>
      <c r="F182" s="223">
        <v>3000</v>
      </c>
      <c r="G182" s="364"/>
      <c r="H182" s="254"/>
      <c r="I182" s="268"/>
      <c r="J182" s="231" t="s">
        <v>344</v>
      </c>
      <c r="K182" s="226"/>
      <c r="L182" s="258"/>
    </row>
    <row r="183" spans="2:12" s="153" customFormat="1" ht="15.6" thickTop="1" thickBot="1" x14ac:dyDescent="0.35">
      <c r="B183" s="300" t="s">
        <v>290</v>
      </c>
      <c r="C183" s="303" t="s">
        <v>328</v>
      </c>
      <c r="D183" s="250" t="s">
        <v>104</v>
      </c>
      <c r="E183" s="36" t="s">
        <v>35</v>
      </c>
      <c r="F183" s="221">
        <v>0</v>
      </c>
      <c r="G183" s="363">
        <f t="shared" ref="G183" si="23">(F183+F184+F185+F186+F187+F188+F189)</f>
        <v>209000</v>
      </c>
      <c r="H183" s="253">
        <f>G183*1</f>
        <v>209000</v>
      </c>
      <c r="I183" s="255">
        <f>H183/4.4536</f>
        <v>46928.327645051198</v>
      </c>
      <c r="J183" s="231" t="s">
        <v>344</v>
      </c>
      <c r="K183" s="233"/>
      <c r="L183" s="235"/>
    </row>
    <row r="184" spans="2:12" s="153" customFormat="1" ht="15" customHeight="1" thickBot="1" x14ac:dyDescent="0.35">
      <c r="B184" s="301"/>
      <c r="C184" s="304"/>
      <c r="D184" s="251"/>
      <c r="E184" s="31" t="s">
        <v>36</v>
      </c>
      <c r="F184" s="221">
        <v>30000</v>
      </c>
      <c r="G184" s="364"/>
      <c r="H184" s="254"/>
      <c r="I184" s="256"/>
      <c r="J184" s="231" t="s">
        <v>344</v>
      </c>
      <c r="K184" s="236"/>
      <c r="L184" s="237"/>
    </row>
    <row r="185" spans="2:12" s="153" customFormat="1" ht="15" customHeight="1" thickBot="1" x14ac:dyDescent="0.35">
      <c r="B185" s="301"/>
      <c r="C185" s="304"/>
      <c r="D185" s="251"/>
      <c r="E185" s="36" t="s">
        <v>37</v>
      </c>
      <c r="F185" s="221">
        <v>20000</v>
      </c>
      <c r="G185" s="364"/>
      <c r="H185" s="254"/>
      <c r="I185" s="256"/>
      <c r="J185" s="231" t="s">
        <v>344</v>
      </c>
      <c r="K185" s="234"/>
      <c r="L185" s="237"/>
    </row>
    <row r="186" spans="2:12" s="153" customFormat="1" ht="15" thickBot="1" x14ac:dyDescent="0.35">
      <c r="B186" s="301"/>
      <c r="C186" s="304"/>
      <c r="D186" s="251"/>
      <c r="E186" s="36" t="s">
        <v>47</v>
      </c>
      <c r="F186" s="221">
        <v>50000</v>
      </c>
      <c r="G186" s="364"/>
      <c r="H186" s="254"/>
      <c r="I186" s="256"/>
      <c r="J186" s="231" t="s">
        <v>344</v>
      </c>
      <c r="K186" s="229"/>
      <c r="L186" s="234"/>
    </row>
    <row r="187" spans="2:12" s="153" customFormat="1" ht="15" thickBot="1" x14ac:dyDescent="0.35">
      <c r="B187" s="301"/>
      <c r="C187" s="304"/>
      <c r="D187" s="251"/>
      <c r="E187" s="36" t="s">
        <v>39</v>
      </c>
      <c r="F187" s="221">
        <v>50000</v>
      </c>
      <c r="G187" s="364"/>
      <c r="H187" s="254"/>
      <c r="I187" s="256"/>
      <c r="J187" s="231" t="s">
        <v>344</v>
      </c>
      <c r="K187" s="229"/>
      <c r="L187" s="236"/>
    </row>
    <row r="188" spans="2:12" s="153" customFormat="1" ht="15" thickBot="1" x14ac:dyDescent="0.35">
      <c r="B188" s="301"/>
      <c r="C188" s="304"/>
      <c r="D188" s="251"/>
      <c r="E188" s="36" t="s">
        <v>40</v>
      </c>
      <c r="F188" s="221">
        <v>50000</v>
      </c>
      <c r="G188" s="364"/>
      <c r="H188" s="254"/>
      <c r="I188" s="256"/>
      <c r="J188" s="231" t="s">
        <v>344</v>
      </c>
      <c r="K188" s="229"/>
      <c r="L188" s="234"/>
    </row>
    <row r="189" spans="2:12" s="153" customFormat="1" ht="15" thickBot="1" x14ac:dyDescent="0.35">
      <c r="B189" s="302"/>
      <c r="C189" s="305"/>
      <c r="D189" s="252"/>
      <c r="E189" s="36" t="s">
        <v>41</v>
      </c>
      <c r="F189" s="221">
        <v>9000</v>
      </c>
      <c r="G189" s="368"/>
      <c r="H189" s="254"/>
      <c r="I189" s="268"/>
      <c r="J189" s="231" t="s">
        <v>344</v>
      </c>
      <c r="K189" s="230"/>
      <c r="L189" s="230"/>
    </row>
    <row r="190" spans="2:12" s="57" customFormat="1" ht="15" customHeight="1" thickTop="1" thickBot="1" x14ac:dyDescent="0.35">
      <c r="B190" s="249" t="s">
        <v>326</v>
      </c>
      <c r="C190" s="250" t="s">
        <v>220</v>
      </c>
      <c r="D190" s="251" t="s">
        <v>104</v>
      </c>
      <c r="E190" s="160" t="s">
        <v>35</v>
      </c>
      <c r="F190" s="47">
        <v>240000</v>
      </c>
      <c r="G190" s="253">
        <f>(F190+F191+F192+F193+F194+F195+F196)</f>
        <v>312000</v>
      </c>
      <c r="H190" s="253">
        <f>G190*1</f>
        <v>312000</v>
      </c>
      <c r="I190" s="255">
        <f>H190/4.4536</f>
        <v>70055.685288306093</v>
      </c>
      <c r="J190" s="173" t="s">
        <v>105</v>
      </c>
      <c r="K190" s="99"/>
      <c r="L190" s="99"/>
    </row>
    <row r="191" spans="2:12" ht="15" customHeight="1" thickBot="1" x14ac:dyDescent="0.35">
      <c r="B191" s="249"/>
      <c r="C191" s="251"/>
      <c r="D191" s="251"/>
      <c r="E191" s="189" t="s">
        <v>36</v>
      </c>
      <c r="F191" s="47">
        <v>10000</v>
      </c>
      <c r="G191" s="254"/>
      <c r="H191" s="254"/>
      <c r="I191" s="256"/>
      <c r="J191" s="23" t="s">
        <v>46</v>
      </c>
      <c r="K191" s="4"/>
      <c r="L191" s="4"/>
    </row>
    <row r="192" spans="2:12" ht="15" customHeight="1" thickBot="1" x14ac:dyDescent="0.35">
      <c r="B192" s="249"/>
      <c r="C192" s="251"/>
      <c r="D192" s="251"/>
      <c r="E192" s="160" t="s">
        <v>37</v>
      </c>
      <c r="F192" s="47">
        <v>6000</v>
      </c>
      <c r="G192" s="254"/>
      <c r="H192" s="254"/>
      <c r="I192" s="256"/>
      <c r="J192" s="23" t="s">
        <v>46</v>
      </c>
      <c r="K192" s="4"/>
      <c r="L192" s="4"/>
    </row>
    <row r="193" spans="1:14" ht="15" customHeight="1" thickBot="1" x14ac:dyDescent="0.35">
      <c r="B193" s="249"/>
      <c r="C193" s="251"/>
      <c r="D193" s="251"/>
      <c r="E193" s="160" t="s">
        <v>47</v>
      </c>
      <c r="F193" s="47">
        <v>10000</v>
      </c>
      <c r="G193" s="254"/>
      <c r="H193" s="254"/>
      <c r="I193" s="256"/>
      <c r="J193" s="23" t="s">
        <v>46</v>
      </c>
      <c r="K193" s="4"/>
      <c r="L193" s="4"/>
    </row>
    <row r="194" spans="1:14" ht="15" customHeight="1" thickBot="1" x14ac:dyDescent="0.35">
      <c r="B194" s="249"/>
      <c r="C194" s="251"/>
      <c r="D194" s="251"/>
      <c r="E194" s="160" t="s">
        <v>39</v>
      </c>
      <c r="F194" s="47">
        <v>15000</v>
      </c>
      <c r="G194" s="254"/>
      <c r="H194" s="254"/>
      <c r="I194" s="256"/>
      <c r="J194" s="23" t="s">
        <v>46</v>
      </c>
      <c r="K194" s="4"/>
      <c r="L194" s="4"/>
    </row>
    <row r="195" spans="1:14" ht="15" customHeight="1" thickBot="1" x14ac:dyDescent="0.35">
      <c r="B195" s="249"/>
      <c r="C195" s="251"/>
      <c r="D195" s="251"/>
      <c r="E195" s="160" t="s">
        <v>40</v>
      </c>
      <c r="F195" s="47">
        <v>30000</v>
      </c>
      <c r="G195" s="254"/>
      <c r="H195" s="254"/>
      <c r="I195" s="256"/>
      <c r="J195" s="23" t="s">
        <v>46</v>
      </c>
      <c r="K195" s="4"/>
      <c r="L195" s="4"/>
    </row>
    <row r="196" spans="1:14" ht="15" customHeight="1" thickBot="1" x14ac:dyDescent="0.35">
      <c r="B196" s="249"/>
      <c r="C196" s="251"/>
      <c r="D196" s="251"/>
      <c r="E196" s="192" t="s">
        <v>41</v>
      </c>
      <c r="F196" s="95">
        <v>1000</v>
      </c>
      <c r="G196" s="259"/>
      <c r="H196" s="259"/>
      <c r="I196" s="256"/>
      <c r="J196" s="109" t="s">
        <v>46</v>
      </c>
      <c r="K196" s="97"/>
      <c r="L196" s="94"/>
    </row>
    <row r="197" spans="1:14" s="14" customFormat="1" ht="57.6" customHeight="1" thickTop="1" thickBot="1" x14ac:dyDescent="0.35">
      <c r="A197"/>
      <c r="B197" s="117" t="s">
        <v>329</v>
      </c>
      <c r="C197" s="116" t="s">
        <v>219</v>
      </c>
      <c r="D197" s="116" t="s">
        <v>104</v>
      </c>
      <c r="E197" s="193" t="s">
        <v>35</v>
      </c>
      <c r="F197" s="372">
        <v>146341.47</v>
      </c>
      <c r="G197" s="373"/>
      <c r="H197" s="118">
        <f>F197*1</f>
        <v>146341.47</v>
      </c>
      <c r="I197" s="119">
        <f>H197/4.4536</f>
        <v>32859.140919705409</v>
      </c>
      <c r="J197" s="53" t="s">
        <v>191</v>
      </c>
      <c r="K197" s="50"/>
      <c r="L197" s="120"/>
      <c r="M197"/>
      <c r="N197"/>
    </row>
    <row r="198" spans="1:14" s="14" customFormat="1" ht="15" customHeight="1" thickBot="1" x14ac:dyDescent="0.35">
      <c r="B198" s="341" t="s">
        <v>16</v>
      </c>
      <c r="C198" s="342"/>
      <c r="D198" s="342"/>
      <c r="E198" s="342"/>
      <c r="F198" s="342"/>
      <c r="G198" s="342"/>
      <c r="H198" s="342"/>
      <c r="I198" s="342"/>
      <c r="J198" s="342"/>
      <c r="K198" s="342"/>
      <c r="L198" s="343"/>
    </row>
    <row r="199" spans="1:14" ht="15" thickBot="1" x14ac:dyDescent="0.35">
      <c r="B199" s="285" t="s">
        <v>17</v>
      </c>
      <c r="C199" s="286"/>
      <c r="D199" s="286"/>
      <c r="E199" s="286"/>
      <c r="F199" s="286"/>
      <c r="G199" s="286"/>
      <c r="H199" s="286"/>
      <c r="I199" s="286"/>
      <c r="J199" s="286"/>
      <c r="K199" s="286"/>
      <c r="L199" s="287"/>
    </row>
    <row r="200" spans="1:14" s="14" customFormat="1" ht="64.8" customHeight="1" thickBot="1" x14ac:dyDescent="0.35">
      <c r="B200" s="245" t="s">
        <v>93</v>
      </c>
      <c r="C200" s="157" t="s">
        <v>233</v>
      </c>
      <c r="D200" s="244" t="s">
        <v>88</v>
      </c>
      <c r="E200" s="30" t="s">
        <v>336</v>
      </c>
      <c r="F200" s="314">
        <v>813008.13</v>
      </c>
      <c r="G200" s="315"/>
      <c r="H200" s="46">
        <f>F200*1.5</f>
        <v>1219512.1950000001</v>
      </c>
      <c r="I200" s="28">
        <f>H200/4.4536</f>
        <v>273826.1619813185</v>
      </c>
      <c r="J200" s="23" t="s">
        <v>46</v>
      </c>
      <c r="K200" s="6"/>
      <c r="L200" s="16"/>
    </row>
    <row r="201" spans="1:14" s="14" customFormat="1" ht="63.75" customHeight="1" thickBot="1" x14ac:dyDescent="0.35">
      <c r="B201" s="39" t="s">
        <v>94</v>
      </c>
      <c r="C201" s="157" t="s">
        <v>234</v>
      </c>
      <c r="D201" s="76" t="s">
        <v>104</v>
      </c>
      <c r="E201" s="160" t="s">
        <v>336</v>
      </c>
      <c r="F201" s="314">
        <v>243902.44</v>
      </c>
      <c r="G201" s="315"/>
      <c r="H201" s="46">
        <f>F201*1.5</f>
        <v>365853.66000000003</v>
      </c>
      <c r="I201" s="18">
        <f t="shared" ref="I201:I222" si="24">H201/4.4536</f>
        <v>82147.848931201734</v>
      </c>
      <c r="J201" s="23" t="s">
        <v>46</v>
      </c>
      <c r="K201" s="69"/>
      <c r="L201" s="16"/>
    </row>
    <row r="202" spans="1:14" s="14" customFormat="1" ht="46.5" customHeight="1" thickBot="1" x14ac:dyDescent="0.35">
      <c r="B202" s="80" t="s">
        <v>95</v>
      </c>
      <c r="C202" s="157" t="s">
        <v>235</v>
      </c>
      <c r="D202" s="76" t="s">
        <v>104</v>
      </c>
      <c r="E202" s="160" t="s">
        <v>336</v>
      </c>
      <c r="F202" s="359">
        <v>585365.85</v>
      </c>
      <c r="G202" s="360"/>
      <c r="H202" s="46">
        <f t="shared" ref="H202:H221" si="25">F202*1.5</f>
        <v>878048.77499999991</v>
      </c>
      <c r="I202" s="18">
        <f t="shared" si="24"/>
        <v>197154.83541404706</v>
      </c>
      <c r="J202" s="23" t="s">
        <v>46</v>
      </c>
      <c r="K202" s="69"/>
      <c r="L202" s="16"/>
    </row>
    <row r="203" spans="1:14" s="14" customFormat="1" ht="68.25" customHeight="1" thickBot="1" x14ac:dyDescent="0.35">
      <c r="B203" s="80" t="s">
        <v>107</v>
      </c>
      <c r="C203" s="157" t="s">
        <v>236</v>
      </c>
      <c r="D203" s="76" t="s">
        <v>104</v>
      </c>
      <c r="E203" s="160" t="s">
        <v>336</v>
      </c>
      <c r="F203" s="359">
        <v>243902.44</v>
      </c>
      <c r="G203" s="360"/>
      <c r="H203" s="46">
        <f t="shared" si="25"/>
        <v>365853.66000000003</v>
      </c>
      <c r="I203" s="18">
        <f t="shared" si="24"/>
        <v>82147.848931201734</v>
      </c>
      <c r="J203" s="23" t="s">
        <v>45</v>
      </c>
      <c r="K203" s="69"/>
      <c r="L203" s="16"/>
    </row>
    <row r="204" spans="1:14" s="14" customFormat="1" ht="80.25" customHeight="1" thickBot="1" x14ac:dyDescent="0.35">
      <c r="B204" s="80" t="s">
        <v>96</v>
      </c>
      <c r="C204" s="157" t="s">
        <v>237</v>
      </c>
      <c r="D204" s="76" t="s">
        <v>104</v>
      </c>
      <c r="E204" s="160" t="s">
        <v>336</v>
      </c>
      <c r="F204" s="359">
        <v>243902.44</v>
      </c>
      <c r="G204" s="360"/>
      <c r="H204" s="46">
        <f>F204*1.5</f>
        <v>365853.66000000003</v>
      </c>
      <c r="I204" s="18">
        <f>H204/4.4536</f>
        <v>82147.848931201734</v>
      </c>
      <c r="J204" s="23" t="s">
        <v>46</v>
      </c>
      <c r="K204" s="69"/>
      <c r="L204" s="16"/>
    </row>
    <row r="205" spans="1:14" s="14" customFormat="1" ht="65.25" customHeight="1" thickBot="1" x14ac:dyDescent="0.35">
      <c r="B205" s="80" t="s">
        <v>97</v>
      </c>
      <c r="C205" s="157" t="s">
        <v>238</v>
      </c>
      <c r="D205" s="76" t="s">
        <v>104</v>
      </c>
      <c r="E205" s="160" t="s">
        <v>336</v>
      </c>
      <c r="F205" s="359">
        <v>121951.22</v>
      </c>
      <c r="G205" s="360"/>
      <c r="H205" s="46">
        <f t="shared" ref="H205:H217" si="26">F205*1.5</f>
        <v>182926.83000000002</v>
      </c>
      <c r="I205" s="18">
        <f t="shared" ref="I205:I217" si="27">H205/4.4536</f>
        <v>41073.924465600867</v>
      </c>
      <c r="J205" s="23" t="s">
        <v>46</v>
      </c>
      <c r="K205" s="69"/>
      <c r="L205" s="16"/>
    </row>
    <row r="206" spans="1:14" s="14" customFormat="1" ht="61.5" customHeight="1" thickBot="1" x14ac:dyDescent="0.35">
      <c r="B206" s="80" t="s">
        <v>98</v>
      </c>
      <c r="C206" s="157" t="s">
        <v>239</v>
      </c>
      <c r="D206" s="76" t="s">
        <v>104</v>
      </c>
      <c r="E206" s="160" t="s">
        <v>336</v>
      </c>
      <c r="F206" s="359">
        <v>162601.63</v>
      </c>
      <c r="G206" s="360"/>
      <c r="H206" s="46">
        <f t="shared" si="26"/>
        <v>243902.44500000001</v>
      </c>
      <c r="I206" s="18">
        <f t="shared" si="27"/>
        <v>54765.233743488418</v>
      </c>
      <c r="J206" s="23" t="s">
        <v>191</v>
      </c>
      <c r="K206" s="69"/>
      <c r="L206" s="16"/>
    </row>
    <row r="207" spans="1:14" s="14" customFormat="1" ht="62.25" customHeight="1" thickBot="1" x14ac:dyDescent="0.35">
      <c r="B207" s="80" t="s">
        <v>166</v>
      </c>
      <c r="C207" s="157" t="s">
        <v>240</v>
      </c>
      <c r="D207" s="76" t="s">
        <v>104</v>
      </c>
      <c r="E207" s="160" t="s">
        <v>336</v>
      </c>
      <c r="F207" s="359">
        <v>162601.63</v>
      </c>
      <c r="G207" s="360"/>
      <c r="H207" s="46">
        <f t="shared" si="26"/>
        <v>243902.44500000001</v>
      </c>
      <c r="I207" s="18">
        <f t="shared" si="27"/>
        <v>54765.233743488418</v>
      </c>
      <c r="J207" s="23" t="s">
        <v>45</v>
      </c>
      <c r="K207" s="69"/>
      <c r="L207" s="16"/>
    </row>
    <row r="208" spans="1:14" s="14" customFormat="1" ht="63" customHeight="1" thickBot="1" x14ac:dyDescent="0.35">
      <c r="B208" s="80" t="s">
        <v>167</v>
      </c>
      <c r="C208" s="157" t="s">
        <v>239</v>
      </c>
      <c r="D208" s="76" t="s">
        <v>104</v>
      </c>
      <c r="E208" s="160" t="s">
        <v>336</v>
      </c>
      <c r="F208" s="359">
        <v>162601.63</v>
      </c>
      <c r="G208" s="360"/>
      <c r="H208" s="46">
        <f t="shared" si="26"/>
        <v>243902.44500000001</v>
      </c>
      <c r="I208" s="18">
        <f t="shared" si="27"/>
        <v>54765.233743488418</v>
      </c>
      <c r="J208" s="23" t="s">
        <v>191</v>
      </c>
      <c r="K208" s="69"/>
      <c r="L208" s="16"/>
    </row>
    <row r="209" spans="2:12" s="14" customFormat="1" ht="65.25" customHeight="1" thickBot="1" x14ac:dyDescent="0.35">
      <c r="B209" s="80" t="s">
        <v>168</v>
      </c>
      <c r="C209" s="158" t="s">
        <v>241</v>
      </c>
      <c r="D209" s="76" t="s">
        <v>104</v>
      </c>
      <c r="E209" s="160" t="s">
        <v>336</v>
      </c>
      <c r="F209" s="359">
        <v>162601.63</v>
      </c>
      <c r="G209" s="360"/>
      <c r="H209" s="46">
        <f t="shared" si="26"/>
        <v>243902.44500000001</v>
      </c>
      <c r="I209" s="18">
        <f t="shared" si="27"/>
        <v>54765.233743488418</v>
      </c>
      <c r="J209" s="23" t="s">
        <v>191</v>
      </c>
      <c r="K209" s="69"/>
      <c r="L209" s="16"/>
    </row>
    <row r="210" spans="2:12" s="14" customFormat="1" ht="62.25" customHeight="1" thickBot="1" x14ac:dyDescent="0.35">
      <c r="B210" s="80" t="s">
        <v>169</v>
      </c>
      <c r="C210" s="158" t="s">
        <v>242</v>
      </c>
      <c r="D210" s="76" t="s">
        <v>104</v>
      </c>
      <c r="E210" s="160" t="s">
        <v>336</v>
      </c>
      <c r="F210" s="359">
        <v>162601.63</v>
      </c>
      <c r="G210" s="360"/>
      <c r="H210" s="46">
        <f t="shared" si="26"/>
        <v>243902.44500000001</v>
      </c>
      <c r="I210" s="18">
        <f t="shared" si="27"/>
        <v>54765.233743488418</v>
      </c>
      <c r="J210" s="23" t="s">
        <v>191</v>
      </c>
      <c r="K210" s="69"/>
      <c r="L210" s="16"/>
    </row>
    <row r="211" spans="2:12" s="14" customFormat="1" ht="60.75" customHeight="1" thickBot="1" x14ac:dyDescent="0.35">
      <c r="B211" s="80" t="s">
        <v>99</v>
      </c>
      <c r="C211" s="158" t="s">
        <v>243</v>
      </c>
      <c r="D211" s="76" t="s">
        <v>104</v>
      </c>
      <c r="E211" s="160" t="s">
        <v>336</v>
      </c>
      <c r="F211" s="359">
        <v>162601.63</v>
      </c>
      <c r="G211" s="360"/>
      <c r="H211" s="46">
        <f t="shared" si="26"/>
        <v>243902.44500000001</v>
      </c>
      <c r="I211" s="18">
        <f t="shared" si="27"/>
        <v>54765.233743488418</v>
      </c>
      <c r="J211" s="23" t="s">
        <v>191</v>
      </c>
      <c r="K211" s="69"/>
      <c r="L211" s="16"/>
    </row>
    <row r="212" spans="2:12" s="14" customFormat="1" ht="66.75" customHeight="1" thickBot="1" x14ac:dyDescent="0.35">
      <c r="B212" s="80" t="s">
        <v>100</v>
      </c>
      <c r="C212" s="158" t="s">
        <v>244</v>
      </c>
      <c r="D212" s="76" t="s">
        <v>104</v>
      </c>
      <c r="E212" s="160" t="s">
        <v>336</v>
      </c>
      <c r="F212" s="359">
        <v>162601.63</v>
      </c>
      <c r="G212" s="360"/>
      <c r="H212" s="46">
        <f t="shared" si="26"/>
        <v>243902.44500000001</v>
      </c>
      <c r="I212" s="18">
        <f t="shared" si="27"/>
        <v>54765.233743488418</v>
      </c>
      <c r="J212" s="23" t="s">
        <v>191</v>
      </c>
      <c r="K212" s="69"/>
      <c r="L212" s="16"/>
    </row>
    <row r="213" spans="2:12" s="14" customFormat="1" ht="66.75" customHeight="1" thickBot="1" x14ac:dyDescent="0.35">
      <c r="B213" s="80" t="s">
        <v>101</v>
      </c>
      <c r="C213" s="158" t="s">
        <v>245</v>
      </c>
      <c r="D213" s="76" t="s">
        <v>104</v>
      </c>
      <c r="E213" s="160" t="s">
        <v>336</v>
      </c>
      <c r="F213" s="359">
        <v>162601.63</v>
      </c>
      <c r="G213" s="360"/>
      <c r="H213" s="46">
        <f t="shared" si="26"/>
        <v>243902.44500000001</v>
      </c>
      <c r="I213" s="18">
        <f t="shared" si="27"/>
        <v>54765.233743488418</v>
      </c>
      <c r="J213" s="23" t="s">
        <v>191</v>
      </c>
      <c r="K213" s="69"/>
      <c r="L213" s="16"/>
    </row>
    <row r="214" spans="2:12" s="14" customFormat="1" ht="54" customHeight="1" thickBot="1" x14ac:dyDescent="0.35">
      <c r="B214" s="80" t="s">
        <v>102</v>
      </c>
      <c r="C214" s="158" t="s">
        <v>246</v>
      </c>
      <c r="D214" s="76" t="s">
        <v>104</v>
      </c>
      <c r="E214" s="160" t="s">
        <v>336</v>
      </c>
      <c r="F214" s="359">
        <v>162601.63</v>
      </c>
      <c r="G214" s="360"/>
      <c r="H214" s="46">
        <f t="shared" si="26"/>
        <v>243902.44500000001</v>
      </c>
      <c r="I214" s="18">
        <f t="shared" si="27"/>
        <v>54765.233743488418</v>
      </c>
      <c r="J214" s="23" t="s">
        <v>44</v>
      </c>
      <c r="K214" s="69"/>
      <c r="L214" s="16"/>
    </row>
    <row r="215" spans="2:12" s="14" customFormat="1" ht="53.25" customHeight="1" thickBot="1" x14ac:dyDescent="0.35">
      <c r="B215" s="80" t="s">
        <v>103</v>
      </c>
      <c r="C215" s="158" t="s">
        <v>247</v>
      </c>
      <c r="D215" s="76" t="s">
        <v>104</v>
      </c>
      <c r="E215" s="160" t="s">
        <v>336</v>
      </c>
      <c r="F215" s="359">
        <v>162601.63</v>
      </c>
      <c r="G215" s="360"/>
      <c r="H215" s="46">
        <f t="shared" si="26"/>
        <v>243902.44500000001</v>
      </c>
      <c r="I215" s="18">
        <f t="shared" si="27"/>
        <v>54765.233743488418</v>
      </c>
      <c r="J215" s="23" t="s">
        <v>44</v>
      </c>
      <c r="K215" s="69"/>
      <c r="L215" s="16"/>
    </row>
    <row r="216" spans="2:12" s="14" customFormat="1" ht="61.5" customHeight="1" thickBot="1" x14ac:dyDescent="0.35">
      <c r="B216" s="80" t="s">
        <v>170</v>
      </c>
      <c r="C216" s="158" t="s">
        <v>248</v>
      </c>
      <c r="D216" s="76" t="s">
        <v>104</v>
      </c>
      <c r="E216" s="160" t="s">
        <v>336</v>
      </c>
      <c r="F216" s="359">
        <v>162601.63</v>
      </c>
      <c r="G216" s="360"/>
      <c r="H216" s="46">
        <f t="shared" si="26"/>
        <v>243902.44500000001</v>
      </c>
      <c r="I216" s="18">
        <f t="shared" si="27"/>
        <v>54765.233743488418</v>
      </c>
      <c r="J216" s="23" t="s">
        <v>44</v>
      </c>
      <c r="K216" s="69"/>
      <c r="L216" s="16"/>
    </row>
    <row r="217" spans="2:12" s="14" customFormat="1" ht="62.25" customHeight="1" thickBot="1" x14ac:dyDescent="0.35">
      <c r="B217" s="80" t="s">
        <v>108</v>
      </c>
      <c r="C217" s="158" t="s">
        <v>249</v>
      </c>
      <c r="D217" s="76" t="s">
        <v>104</v>
      </c>
      <c r="E217" s="160" t="s">
        <v>336</v>
      </c>
      <c r="F217" s="359">
        <v>162601.63</v>
      </c>
      <c r="G217" s="360"/>
      <c r="H217" s="46">
        <f t="shared" si="26"/>
        <v>243902.44500000001</v>
      </c>
      <c r="I217" s="18">
        <f t="shared" si="27"/>
        <v>54765.233743488418</v>
      </c>
      <c r="J217" s="23" t="s">
        <v>44</v>
      </c>
      <c r="K217" s="69"/>
      <c r="L217" s="16"/>
    </row>
    <row r="218" spans="2:12" s="14" customFormat="1" ht="60.75" customHeight="1" thickBot="1" x14ac:dyDescent="0.35">
      <c r="B218" s="80" t="s">
        <v>109</v>
      </c>
      <c r="C218" s="158" t="s">
        <v>250</v>
      </c>
      <c r="D218" s="76" t="s">
        <v>104</v>
      </c>
      <c r="E218" s="160" t="s">
        <v>336</v>
      </c>
      <c r="F218" s="359">
        <v>162601.63</v>
      </c>
      <c r="G218" s="360"/>
      <c r="H218" s="46">
        <f t="shared" si="25"/>
        <v>243902.44500000001</v>
      </c>
      <c r="I218" s="18">
        <f t="shared" si="24"/>
        <v>54765.233743488418</v>
      </c>
      <c r="J218" s="23" t="s">
        <v>44</v>
      </c>
      <c r="K218" s="69"/>
      <c r="L218" s="16"/>
    </row>
    <row r="219" spans="2:12" s="14" customFormat="1" ht="54" customHeight="1" thickBot="1" x14ac:dyDescent="0.35">
      <c r="B219" s="80" t="s">
        <v>110</v>
      </c>
      <c r="C219" s="158" t="s">
        <v>251</v>
      </c>
      <c r="D219" s="76" t="s">
        <v>104</v>
      </c>
      <c r="E219" s="160" t="s">
        <v>336</v>
      </c>
      <c r="F219" s="359">
        <v>162601.63</v>
      </c>
      <c r="G219" s="360"/>
      <c r="H219" s="46">
        <f t="shared" si="25"/>
        <v>243902.44500000001</v>
      </c>
      <c r="I219" s="18">
        <f t="shared" si="24"/>
        <v>54765.233743488418</v>
      </c>
      <c r="J219" s="23" t="s">
        <v>44</v>
      </c>
      <c r="K219" s="69"/>
      <c r="L219" s="16"/>
    </row>
    <row r="220" spans="2:12" s="14" customFormat="1" ht="57.75" customHeight="1" thickBot="1" x14ac:dyDescent="0.35">
      <c r="B220" s="80" t="s">
        <v>111</v>
      </c>
      <c r="C220" s="158" t="s">
        <v>252</v>
      </c>
      <c r="D220" s="76" t="s">
        <v>104</v>
      </c>
      <c r="E220" s="160" t="s">
        <v>336</v>
      </c>
      <c r="F220" s="359">
        <v>162601.63</v>
      </c>
      <c r="G220" s="360"/>
      <c r="H220" s="46">
        <f t="shared" si="25"/>
        <v>243902.44500000001</v>
      </c>
      <c r="I220" s="18">
        <f t="shared" si="24"/>
        <v>54765.233743488418</v>
      </c>
      <c r="J220" s="23" t="s">
        <v>44</v>
      </c>
      <c r="K220" s="69"/>
      <c r="L220" s="16"/>
    </row>
    <row r="221" spans="2:12" s="14" customFormat="1" ht="57.75" customHeight="1" thickBot="1" x14ac:dyDescent="0.35">
      <c r="B221" s="15" t="s">
        <v>112</v>
      </c>
      <c r="C221" s="158" t="s">
        <v>253</v>
      </c>
      <c r="D221" s="76" t="s">
        <v>104</v>
      </c>
      <c r="E221" s="160" t="s">
        <v>336</v>
      </c>
      <c r="F221" s="359">
        <v>162601.63</v>
      </c>
      <c r="G221" s="360"/>
      <c r="H221" s="46">
        <f t="shared" si="25"/>
        <v>243902.44500000001</v>
      </c>
      <c r="I221" s="28">
        <f t="shared" si="24"/>
        <v>54765.233743488418</v>
      </c>
      <c r="J221" s="23" t="s">
        <v>44</v>
      </c>
      <c r="K221" s="69"/>
      <c r="L221" s="16"/>
    </row>
    <row r="222" spans="2:12" s="176" customFormat="1" ht="54.75" customHeight="1" thickBot="1" x14ac:dyDescent="0.35">
      <c r="B222" s="195" t="s">
        <v>113</v>
      </c>
      <c r="C222" s="158" t="s">
        <v>197</v>
      </c>
      <c r="D222" s="170" t="s">
        <v>340</v>
      </c>
      <c r="E222" s="160" t="s">
        <v>336</v>
      </c>
      <c r="F222" s="328">
        <v>105691.06</v>
      </c>
      <c r="G222" s="329"/>
      <c r="H222" s="188">
        <f t="shared" ref="H222" si="28">F222*1</f>
        <v>105691.06</v>
      </c>
      <c r="I222" s="187">
        <f t="shared" si="24"/>
        <v>23731.601401113705</v>
      </c>
      <c r="J222" s="180" t="s">
        <v>45</v>
      </c>
      <c r="K222" s="194"/>
      <c r="L222" s="242" t="s">
        <v>335</v>
      </c>
    </row>
    <row r="223" spans="2:12" s="40" customFormat="1" ht="15" customHeight="1" thickBot="1" x14ac:dyDescent="0.35">
      <c r="B223" s="285" t="s">
        <v>18</v>
      </c>
      <c r="C223" s="286"/>
      <c r="D223" s="286"/>
      <c r="E223" s="286"/>
      <c r="F223" s="286"/>
      <c r="G223" s="286"/>
      <c r="H223" s="286"/>
      <c r="I223" s="286"/>
      <c r="J223" s="286"/>
      <c r="K223" s="286"/>
      <c r="L223" s="287"/>
    </row>
    <row r="224" spans="2:12" s="40" customFormat="1" ht="75" customHeight="1" thickBot="1" x14ac:dyDescent="0.35">
      <c r="B224" s="80" t="s">
        <v>114</v>
      </c>
      <c r="C224" s="76" t="s">
        <v>254</v>
      </c>
      <c r="D224" s="76" t="s">
        <v>104</v>
      </c>
      <c r="E224" s="160" t="s">
        <v>336</v>
      </c>
      <c r="F224" s="314">
        <v>121951.22</v>
      </c>
      <c r="G224" s="315"/>
      <c r="H224" s="75">
        <f>F224*1.5</f>
        <v>182926.83000000002</v>
      </c>
      <c r="I224" s="78">
        <f t="shared" ref="I224:I230" si="29">H224/4.4536</f>
        <v>41073.924465600867</v>
      </c>
      <c r="J224" s="23" t="s">
        <v>43</v>
      </c>
      <c r="K224" s="6"/>
      <c r="L224" s="16"/>
    </row>
    <row r="225" spans="2:12" s="40" customFormat="1" ht="39" customHeight="1" thickBot="1" x14ac:dyDescent="0.35">
      <c r="B225" s="80" t="s">
        <v>115</v>
      </c>
      <c r="C225" s="76" t="s">
        <v>255</v>
      </c>
      <c r="D225" s="76" t="s">
        <v>104</v>
      </c>
      <c r="E225" s="160" t="s">
        <v>336</v>
      </c>
      <c r="F225" s="314">
        <v>243902.44</v>
      </c>
      <c r="G225" s="315"/>
      <c r="H225" s="75">
        <f>F225*1.5</f>
        <v>365853.66000000003</v>
      </c>
      <c r="I225" s="78">
        <f t="shared" si="29"/>
        <v>82147.848931201734</v>
      </c>
      <c r="J225" s="23" t="s">
        <v>46</v>
      </c>
      <c r="K225" s="6"/>
      <c r="L225" s="16"/>
    </row>
    <row r="226" spans="2:12" s="40" customFormat="1" ht="39" customHeight="1" thickBot="1" x14ac:dyDescent="0.35">
      <c r="B226" s="80" t="s">
        <v>116</v>
      </c>
      <c r="C226" s="76" t="s">
        <v>256</v>
      </c>
      <c r="D226" s="76" t="s">
        <v>104</v>
      </c>
      <c r="E226" s="160" t="s">
        <v>336</v>
      </c>
      <c r="F226" s="314">
        <v>162601.63</v>
      </c>
      <c r="G226" s="315"/>
      <c r="H226" s="75">
        <f>F226*1.5</f>
        <v>243902.44500000001</v>
      </c>
      <c r="I226" s="78">
        <f t="shared" si="29"/>
        <v>54765.233743488418</v>
      </c>
      <c r="J226" s="23" t="s">
        <v>44</v>
      </c>
      <c r="K226" s="6"/>
      <c r="L226" s="16"/>
    </row>
    <row r="227" spans="2:12" s="40" customFormat="1" ht="76.5" customHeight="1" thickBot="1" x14ac:dyDescent="0.35">
      <c r="B227" s="80" t="s">
        <v>117</v>
      </c>
      <c r="C227" s="76" t="s">
        <v>257</v>
      </c>
      <c r="D227" s="76" t="s">
        <v>104</v>
      </c>
      <c r="E227" s="160" t="s">
        <v>336</v>
      </c>
      <c r="F227" s="314">
        <v>243902.44</v>
      </c>
      <c r="G227" s="315"/>
      <c r="H227" s="75">
        <f t="shared" ref="H227:H230" si="30">F227*1.5</f>
        <v>365853.66000000003</v>
      </c>
      <c r="I227" s="78">
        <f t="shared" si="29"/>
        <v>82147.848931201734</v>
      </c>
      <c r="J227" s="23" t="s">
        <v>45</v>
      </c>
      <c r="K227" s="6"/>
      <c r="L227" s="16"/>
    </row>
    <row r="228" spans="2:12" s="40" customFormat="1" ht="66.599999999999994" customHeight="1" thickBot="1" x14ac:dyDescent="0.35">
      <c r="B228" s="27" t="s">
        <v>171</v>
      </c>
      <c r="C228" s="76" t="s">
        <v>258</v>
      </c>
      <c r="D228" s="76" t="s">
        <v>104</v>
      </c>
      <c r="E228" s="160" t="s">
        <v>336</v>
      </c>
      <c r="F228" s="314">
        <v>406504.07</v>
      </c>
      <c r="G228" s="315"/>
      <c r="H228" s="75">
        <f t="shared" si="30"/>
        <v>609756.10499999998</v>
      </c>
      <c r="I228" s="78">
        <f t="shared" si="29"/>
        <v>136913.08267469014</v>
      </c>
      <c r="J228" s="23" t="s">
        <v>46</v>
      </c>
      <c r="K228" s="6"/>
      <c r="L228" s="16"/>
    </row>
    <row r="229" spans="2:12" s="40" customFormat="1" ht="65.400000000000006" customHeight="1" thickBot="1" x14ac:dyDescent="0.35">
      <c r="B229" s="27" t="s">
        <v>172</v>
      </c>
      <c r="C229" s="76" t="s">
        <v>259</v>
      </c>
      <c r="D229" s="76" t="s">
        <v>104</v>
      </c>
      <c r="E229" s="160" t="s">
        <v>336</v>
      </c>
      <c r="F229" s="314">
        <v>414634.15</v>
      </c>
      <c r="G229" s="315"/>
      <c r="H229" s="75">
        <f t="shared" si="30"/>
        <v>621951.22500000009</v>
      </c>
      <c r="I229" s="78">
        <f t="shared" si="29"/>
        <v>139651.34385665532</v>
      </c>
      <c r="J229" s="23" t="s">
        <v>46</v>
      </c>
      <c r="K229" s="6"/>
      <c r="L229" s="16"/>
    </row>
    <row r="230" spans="2:12" s="14" customFormat="1" ht="59.4" customHeight="1" thickBot="1" x14ac:dyDescent="0.35">
      <c r="B230" s="27" t="s">
        <v>118</v>
      </c>
      <c r="C230" s="76" t="s">
        <v>260</v>
      </c>
      <c r="D230" s="76" t="s">
        <v>104</v>
      </c>
      <c r="E230" s="160" t="s">
        <v>336</v>
      </c>
      <c r="F230" s="314">
        <v>414634.15</v>
      </c>
      <c r="G230" s="315"/>
      <c r="H230" s="75">
        <f t="shared" si="30"/>
        <v>621951.22500000009</v>
      </c>
      <c r="I230" s="78">
        <f t="shared" si="29"/>
        <v>139651.34385665532</v>
      </c>
      <c r="J230" s="23" t="s">
        <v>191</v>
      </c>
      <c r="K230" s="6"/>
      <c r="L230" s="16"/>
    </row>
    <row r="231" spans="2:12" s="176" customFormat="1" ht="54.75" customHeight="1" thickBot="1" x14ac:dyDescent="0.35">
      <c r="B231" s="195" t="s">
        <v>119</v>
      </c>
      <c r="C231" s="158" t="s">
        <v>197</v>
      </c>
      <c r="D231" s="170" t="s">
        <v>104</v>
      </c>
      <c r="E231" s="160" t="s">
        <v>336</v>
      </c>
      <c r="F231" s="328">
        <v>105691.06</v>
      </c>
      <c r="G231" s="329"/>
      <c r="H231" s="188">
        <f t="shared" ref="H231" si="31">F231*1</f>
        <v>105691.06</v>
      </c>
      <c r="I231" s="187">
        <f t="shared" ref="I231" si="32">H231/4.4536</f>
        <v>23731.601401113705</v>
      </c>
      <c r="J231" s="180" t="s">
        <v>45</v>
      </c>
      <c r="K231" s="194"/>
      <c r="L231" s="175"/>
    </row>
    <row r="232" spans="2:12" ht="15" thickBot="1" x14ac:dyDescent="0.35">
      <c r="B232" s="285" t="s">
        <v>19</v>
      </c>
      <c r="C232" s="361"/>
      <c r="D232" s="361"/>
      <c r="E232" s="361"/>
      <c r="F232" s="361"/>
      <c r="G232" s="361"/>
      <c r="H232" s="361"/>
      <c r="I232" s="361"/>
      <c r="J232" s="361"/>
      <c r="K232" s="361"/>
      <c r="L232" s="362"/>
    </row>
    <row r="233" spans="2:12" s="176" customFormat="1" ht="53.25" customHeight="1" thickBot="1" x14ac:dyDescent="0.35">
      <c r="B233" s="196" t="s">
        <v>291</v>
      </c>
      <c r="C233" s="158" t="s">
        <v>198</v>
      </c>
      <c r="D233" s="202" t="s">
        <v>296</v>
      </c>
      <c r="E233" s="177" t="s">
        <v>51</v>
      </c>
      <c r="F233" s="289">
        <v>8130.08</v>
      </c>
      <c r="G233" s="290"/>
      <c r="H233" s="188">
        <f>F233*1</f>
        <v>8130.08</v>
      </c>
      <c r="I233" s="178">
        <f>F233/4.4536</f>
        <v>1825.5074546434346</v>
      </c>
      <c r="J233" s="180" t="s">
        <v>46</v>
      </c>
      <c r="K233" s="194"/>
      <c r="L233" s="180"/>
    </row>
    <row r="234" spans="2:12" s="176" customFormat="1" ht="53.25" customHeight="1" thickBot="1" x14ac:dyDescent="0.35">
      <c r="B234" s="196" t="s">
        <v>292</v>
      </c>
      <c r="C234" s="158" t="s">
        <v>199</v>
      </c>
      <c r="D234" s="170" t="s">
        <v>104</v>
      </c>
      <c r="E234" s="177" t="s">
        <v>51</v>
      </c>
      <c r="F234" s="289">
        <v>40650.410000000003</v>
      </c>
      <c r="G234" s="290"/>
      <c r="H234" s="188">
        <f>F234*1</f>
        <v>40650.410000000003</v>
      </c>
      <c r="I234" s="178">
        <f t="shared" ref="I234:I237" si="33">F234/4.4536</f>
        <v>9127.5395185917023</v>
      </c>
      <c r="J234" s="180" t="s">
        <v>191</v>
      </c>
      <c r="K234" s="194"/>
      <c r="L234" s="180"/>
    </row>
    <row r="235" spans="2:12" s="176" customFormat="1" ht="53.25" customHeight="1" thickBot="1" x14ac:dyDescent="0.35">
      <c r="B235" s="247" t="s">
        <v>293</v>
      </c>
      <c r="C235" s="197" t="s">
        <v>200</v>
      </c>
      <c r="D235" s="170" t="s">
        <v>104</v>
      </c>
      <c r="E235" s="198" t="s">
        <v>51</v>
      </c>
      <c r="F235" s="289">
        <v>162601.63</v>
      </c>
      <c r="G235" s="290"/>
      <c r="H235" s="186">
        <f t="shared" ref="H235:H237" si="34">F235*1</f>
        <v>162601.63</v>
      </c>
      <c r="I235" s="178">
        <f t="shared" si="33"/>
        <v>36510.155828992276</v>
      </c>
      <c r="J235" s="180" t="s">
        <v>45</v>
      </c>
      <c r="K235" s="199"/>
      <c r="L235" s="200"/>
    </row>
    <row r="236" spans="2:12" s="176" customFormat="1" ht="53.25" customHeight="1" thickBot="1" x14ac:dyDescent="0.35">
      <c r="B236" s="201" t="s">
        <v>294</v>
      </c>
      <c r="C236" s="197" t="s">
        <v>201</v>
      </c>
      <c r="D236" s="170" t="s">
        <v>104</v>
      </c>
      <c r="E236" s="198" t="s">
        <v>51</v>
      </c>
      <c r="F236" s="289">
        <v>121951.22</v>
      </c>
      <c r="G236" s="290"/>
      <c r="H236" s="188">
        <f t="shared" si="34"/>
        <v>121951.22</v>
      </c>
      <c r="I236" s="178">
        <f t="shared" si="33"/>
        <v>27382.616310400575</v>
      </c>
      <c r="J236" s="180" t="s">
        <v>191</v>
      </c>
      <c r="K236" s="199"/>
      <c r="L236" s="200"/>
    </row>
    <row r="237" spans="2:12" s="176" customFormat="1" ht="58.5" customHeight="1" thickBot="1" x14ac:dyDescent="0.35">
      <c r="B237" s="201" t="s">
        <v>295</v>
      </c>
      <c r="C237" s="165" t="s">
        <v>215</v>
      </c>
      <c r="D237" s="202" t="s">
        <v>296</v>
      </c>
      <c r="E237" s="198" t="s">
        <v>51</v>
      </c>
      <c r="F237" s="289">
        <v>30000</v>
      </c>
      <c r="G237" s="290"/>
      <c r="H237" s="182">
        <f t="shared" si="34"/>
        <v>30000</v>
      </c>
      <c r="I237" s="178">
        <f t="shared" si="33"/>
        <v>6736.1235854140477</v>
      </c>
      <c r="J237" s="180" t="s">
        <v>46</v>
      </c>
      <c r="K237" s="199"/>
      <c r="L237" s="200"/>
    </row>
    <row r="238" spans="2:12" ht="15" customHeight="1" thickBot="1" x14ac:dyDescent="0.35">
      <c r="B238" s="285" t="s">
        <v>20</v>
      </c>
      <c r="C238" s="286"/>
      <c r="D238" s="286"/>
      <c r="E238" s="286"/>
      <c r="F238" s="286"/>
      <c r="G238" s="286"/>
      <c r="H238" s="286"/>
      <c r="I238" s="286"/>
      <c r="J238" s="286"/>
      <c r="K238" s="286"/>
      <c r="L238" s="287"/>
    </row>
    <row r="239" spans="2:12" s="14" customFormat="1" ht="64.95" customHeight="1" thickBot="1" x14ac:dyDescent="0.35">
      <c r="B239" s="58" t="s">
        <v>297</v>
      </c>
      <c r="C239" s="11" t="s">
        <v>261</v>
      </c>
      <c r="D239" s="248" t="s">
        <v>345</v>
      </c>
      <c r="E239" s="243" t="s">
        <v>336</v>
      </c>
      <c r="F239" s="330">
        <v>256817.25</v>
      </c>
      <c r="G239" s="331"/>
      <c r="H239" s="45">
        <f>F239*1.5</f>
        <v>385225.875</v>
      </c>
      <c r="I239" s="52">
        <f>F239/4.4536</f>
        <v>57665.091162205856</v>
      </c>
      <c r="J239" s="23" t="s">
        <v>45</v>
      </c>
      <c r="K239" s="61"/>
      <c r="L239" s="53"/>
    </row>
    <row r="240" spans="2:12" s="14" customFormat="1" ht="64.95" customHeight="1" thickBot="1" x14ac:dyDescent="0.35">
      <c r="B240" s="59" t="s">
        <v>298</v>
      </c>
      <c r="C240" s="51" t="s">
        <v>262</v>
      </c>
      <c r="D240" s="203" t="s">
        <v>88</v>
      </c>
      <c r="E240" s="243" t="s">
        <v>336</v>
      </c>
      <c r="F240" s="330">
        <v>235772.36</v>
      </c>
      <c r="G240" s="331"/>
      <c r="H240" s="46">
        <f t="shared" ref="H240:H245" si="35">F240*1.5</f>
        <v>353658.54</v>
      </c>
      <c r="I240" s="52">
        <f t="shared" ref="I240:I245" si="36">F240/4.4536</f>
        <v>52939.725166157717</v>
      </c>
      <c r="J240" s="53" t="s">
        <v>45</v>
      </c>
      <c r="K240" s="62"/>
      <c r="L240" s="53"/>
    </row>
    <row r="241" spans="2:12" s="14" customFormat="1" ht="64.95" customHeight="1" thickBot="1" x14ac:dyDescent="0.35">
      <c r="B241" s="12" t="s">
        <v>299</v>
      </c>
      <c r="C241" s="13" t="s">
        <v>263</v>
      </c>
      <c r="D241" s="203" t="s">
        <v>88</v>
      </c>
      <c r="E241" s="243" t="s">
        <v>336</v>
      </c>
      <c r="F241" s="314">
        <v>577170.73</v>
      </c>
      <c r="G241" s="315"/>
      <c r="H241" s="46">
        <f t="shared" si="35"/>
        <v>865756.09499999997</v>
      </c>
      <c r="I241" s="52">
        <f t="shared" si="36"/>
        <v>129596.44557212143</v>
      </c>
      <c r="J241" s="23" t="s">
        <v>191</v>
      </c>
      <c r="K241" s="69"/>
      <c r="L241" s="16"/>
    </row>
    <row r="242" spans="2:12" s="14" customFormat="1" ht="64.95" customHeight="1" thickBot="1" x14ac:dyDescent="0.35">
      <c r="B242" s="60" t="s">
        <v>300</v>
      </c>
      <c r="C242" s="13" t="s">
        <v>346</v>
      </c>
      <c r="D242" s="203" t="s">
        <v>88</v>
      </c>
      <c r="E242" s="243" t="s">
        <v>336</v>
      </c>
      <c r="F242" s="330">
        <v>956292.68</v>
      </c>
      <c r="G242" s="358"/>
      <c r="H242" s="46">
        <f t="shared" si="35"/>
        <v>1434439.02</v>
      </c>
      <c r="I242" s="83">
        <f t="shared" si="36"/>
        <v>214723.52254356028</v>
      </c>
      <c r="J242" s="23" t="s">
        <v>191</v>
      </c>
      <c r="K242" s="62"/>
      <c r="L242" s="53"/>
    </row>
    <row r="243" spans="2:12" s="14" customFormat="1" ht="64.95" customHeight="1" thickBot="1" x14ac:dyDescent="0.35">
      <c r="B243" s="60" t="s">
        <v>301</v>
      </c>
      <c r="C243" s="13" t="s">
        <v>264</v>
      </c>
      <c r="D243" s="248" t="s">
        <v>345</v>
      </c>
      <c r="E243" s="243" t="s">
        <v>336</v>
      </c>
      <c r="F243" s="330">
        <v>54192.54</v>
      </c>
      <c r="G243" s="358"/>
      <c r="H243" s="46">
        <f t="shared" si="35"/>
        <v>81288.81</v>
      </c>
      <c r="I243" s="83">
        <f t="shared" si="36"/>
        <v>12168.254894916472</v>
      </c>
      <c r="J243" s="23" t="s">
        <v>132</v>
      </c>
      <c r="K243" s="62"/>
      <c r="L243" s="53"/>
    </row>
    <row r="244" spans="2:12" s="14" customFormat="1" ht="64.95" customHeight="1" thickBot="1" x14ac:dyDescent="0.35">
      <c r="B244" s="60" t="s">
        <v>302</v>
      </c>
      <c r="C244" s="11" t="s">
        <v>265</v>
      </c>
      <c r="D244" s="203" t="s">
        <v>88</v>
      </c>
      <c r="E244" s="243" t="s">
        <v>336</v>
      </c>
      <c r="F244" s="330">
        <v>402442.31</v>
      </c>
      <c r="G244" s="358"/>
      <c r="H244" s="46">
        <f t="shared" si="35"/>
        <v>603663.46499999997</v>
      </c>
      <c r="I244" s="83">
        <f t="shared" si="36"/>
        <v>90363.371205317046</v>
      </c>
      <c r="J244" s="23" t="s">
        <v>46</v>
      </c>
      <c r="K244" s="62"/>
      <c r="L244" s="53"/>
    </row>
    <row r="245" spans="2:12" s="14" customFormat="1" ht="64.95" customHeight="1" thickBot="1" x14ac:dyDescent="0.35">
      <c r="B245" s="24" t="s">
        <v>303</v>
      </c>
      <c r="C245" s="54" t="s">
        <v>347</v>
      </c>
      <c r="D245" s="248" t="s">
        <v>345</v>
      </c>
      <c r="E245" s="243" t="s">
        <v>336</v>
      </c>
      <c r="F245" s="330">
        <v>201219.51</v>
      </c>
      <c r="G245" s="358"/>
      <c r="H245" s="46">
        <f t="shared" si="35"/>
        <v>301829.26500000001</v>
      </c>
      <c r="I245" s="83">
        <f t="shared" si="36"/>
        <v>45181.316238548592</v>
      </c>
      <c r="J245" s="53" t="s">
        <v>46</v>
      </c>
      <c r="K245" s="69"/>
      <c r="L245" s="16"/>
    </row>
    <row r="246" spans="2:12" ht="15" thickBot="1" x14ac:dyDescent="0.35">
      <c r="B246" s="285" t="s">
        <v>323</v>
      </c>
      <c r="C246" s="286"/>
      <c r="D246" s="286"/>
      <c r="E246" s="286"/>
      <c r="F246" s="286"/>
      <c r="G246" s="286"/>
      <c r="H246" s="286"/>
      <c r="I246" s="286"/>
      <c r="J246" s="286"/>
      <c r="K246" s="286"/>
      <c r="L246" s="287"/>
    </row>
    <row r="247" spans="2:12" ht="15.75" customHeight="1" thickBot="1" x14ac:dyDescent="0.35">
      <c r="B247" s="284" t="s">
        <v>304</v>
      </c>
      <c r="C247" s="281" t="s">
        <v>30</v>
      </c>
      <c r="D247" s="281" t="s">
        <v>173</v>
      </c>
      <c r="E247" s="16" t="s">
        <v>35</v>
      </c>
      <c r="F247" s="47">
        <v>15000</v>
      </c>
      <c r="G247" s="282">
        <f>(F247+F248+F249+F250+F251+F252+F253)</f>
        <v>74640</v>
      </c>
      <c r="H247" s="282">
        <f>G247*3</f>
        <v>223920</v>
      </c>
      <c r="I247" s="283">
        <f>H247/4.4536</f>
        <v>50278.42644153045</v>
      </c>
      <c r="J247" s="23" t="s">
        <v>46</v>
      </c>
      <c r="K247" s="284" t="s">
        <v>31</v>
      </c>
      <c r="L247" s="375" t="s">
        <v>337</v>
      </c>
    </row>
    <row r="248" spans="2:12" ht="15" thickBot="1" x14ac:dyDescent="0.35">
      <c r="B248" s="249"/>
      <c r="C248" s="251"/>
      <c r="D248" s="251"/>
      <c r="E248" s="17" t="s">
        <v>36</v>
      </c>
      <c r="F248" s="47">
        <v>6000</v>
      </c>
      <c r="G248" s="254"/>
      <c r="H248" s="254"/>
      <c r="I248" s="256"/>
      <c r="J248" s="23" t="s">
        <v>46</v>
      </c>
      <c r="K248" s="249"/>
      <c r="L248" s="249"/>
    </row>
    <row r="249" spans="2:12" ht="15" thickBot="1" x14ac:dyDescent="0.35">
      <c r="B249" s="249"/>
      <c r="C249" s="251"/>
      <c r="D249" s="251"/>
      <c r="E249" s="16" t="s">
        <v>37</v>
      </c>
      <c r="F249" s="47">
        <v>12000</v>
      </c>
      <c r="G249" s="254"/>
      <c r="H249" s="254"/>
      <c r="I249" s="256"/>
      <c r="J249" s="23" t="s">
        <v>46</v>
      </c>
      <c r="K249" s="249"/>
      <c r="L249" s="249"/>
    </row>
    <row r="250" spans="2:12" ht="15" thickBot="1" x14ac:dyDescent="0.35">
      <c r="B250" s="249"/>
      <c r="C250" s="251"/>
      <c r="D250" s="251"/>
      <c r="E250" s="16" t="s">
        <v>47</v>
      </c>
      <c r="F250" s="47">
        <v>10000</v>
      </c>
      <c r="G250" s="254"/>
      <c r="H250" s="254"/>
      <c r="I250" s="256"/>
      <c r="J250" s="23" t="s">
        <v>46</v>
      </c>
      <c r="K250" s="249"/>
      <c r="L250" s="249"/>
    </row>
    <row r="251" spans="2:12" ht="15" thickBot="1" x14ac:dyDescent="0.35">
      <c r="B251" s="249"/>
      <c r="C251" s="251"/>
      <c r="D251" s="251"/>
      <c r="E251" s="16" t="s">
        <v>39</v>
      </c>
      <c r="F251" s="47">
        <v>8640</v>
      </c>
      <c r="G251" s="254"/>
      <c r="H251" s="254"/>
      <c r="I251" s="256"/>
      <c r="J251" s="23" t="s">
        <v>46</v>
      </c>
      <c r="K251" s="249"/>
      <c r="L251" s="249"/>
    </row>
    <row r="252" spans="2:12" ht="15" thickBot="1" x14ac:dyDescent="0.35">
      <c r="B252" s="249"/>
      <c r="C252" s="251"/>
      <c r="D252" s="251"/>
      <c r="E252" s="16" t="s">
        <v>40</v>
      </c>
      <c r="F252" s="47">
        <v>15000</v>
      </c>
      <c r="G252" s="254"/>
      <c r="H252" s="254"/>
      <c r="I252" s="256"/>
      <c r="J252" s="23" t="s">
        <v>46</v>
      </c>
      <c r="K252" s="249"/>
      <c r="L252" s="249"/>
    </row>
    <row r="253" spans="2:12" ht="15" thickBot="1" x14ac:dyDescent="0.35">
      <c r="B253" s="258"/>
      <c r="C253" s="251"/>
      <c r="D253" s="251"/>
      <c r="E253" s="94" t="s">
        <v>41</v>
      </c>
      <c r="F253" s="108">
        <v>8000</v>
      </c>
      <c r="G253" s="259"/>
      <c r="H253" s="259"/>
      <c r="I253" s="268"/>
      <c r="J253" s="96" t="s">
        <v>46</v>
      </c>
      <c r="K253" s="249"/>
      <c r="L253" s="258"/>
    </row>
    <row r="254" spans="2:12" ht="16.2" customHeight="1" thickTop="1" thickBot="1" x14ac:dyDescent="0.35">
      <c r="B254" s="374" t="s">
        <v>305</v>
      </c>
      <c r="C254" s="250" t="s">
        <v>32</v>
      </c>
      <c r="D254" s="250" t="s">
        <v>173</v>
      </c>
      <c r="E254" s="99" t="s">
        <v>35</v>
      </c>
      <c r="F254" s="47">
        <v>155892</v>
      </c>
      <c r="G254" s="253">
        <f>(F254+F255+F256+F257+F258+F259+F260)</f>
        <v>155892</v>
      </c>
      <c r="H254" s="253">
        <f>G254*3</f>
        <v>467676</v>
      </c>
      <c r="I254" s="256">
        <f>H254/4.4536</f>
        <v>105010.77779773666</v>
      </c>
      <c r="J254" s="89" t="s">
        <v>46</v>
      </c>
      <c r="K254" s="257" t="s">
        <v>33</v>
      </c>
      <c r="L254" s="375" t="s">
        <v>338</v>
      </c>
    </row>
    <row r="255" spans="2:12" ht="15" thickBot="1" x14ac:dyDescent="0.35">
      <c r="B255" s="249"/>
      <c r="C255" s="251"/>
      <c r="D255" s="251"/>
      <c r="E255" s="17" t="s">
        <v>36</v>
      </c>
      <c r="F255" s="47">
        <v>0</v>
      </c>
      <c r="G255" s="254"/>
      <c r="H255" s="254"/>
      <c r="I255" s="256"/>
      <c r="J255" s="23" t="s">
        <v>46</v>
      </c>
      <c r="K255" s="249"/>
      <c r="L255" s="249"/>
    </row>
    <row r="256" spans="2:12" ht="15" thickBot="1" x14ac:dyDescent="0.35">
      <c r="B256" s="249"/>
      <c r="C256" s="251"/>
      <c r="D256" s="251"/>
      <c r="E256" s="16" t="s">
        <v>37</v>
      </c>
      <c r="F256" s="47">
        <v>0</v>
      </c>
      <c r="G256" s="254"/>
      <c r="H256" s="254"/>
      <c r="I256" s="256"/>
      <c r="J256" s="23" t="s">
        <v>46</v>
      </c>
      <c r="K256" s="249"/>
      <c r="L256" s="249"/>
    </row>
    <row r="257" spans="2:12" ht="15" thickBot="1" x14ac:dyDescent="0.35">
      <c r="B257" s="249"/>
      <c r="C257" s="251"/>
      <c r="D257" s="251"/>
      <c r="E257" s="16" t="s">
        <v>47</v>
      </c>
      <c r="F257" s="47">
        <v>0</v>
      </c>
      <c r="G257" s="254"/>
      <c r="H257" s="254"/>
      <c r="I257" s="256"/>
      <c r="J257" s="23" t="s">
        <v>46</v>
      </c>
      <c r="K257" s="249"/>
      <c r="L257" s="249"/>
    </row>
    <row r="258" spans="2:12" ht="15" thickBot="1" x14ac:dyDescent="0.35">
      <c r="B258" s="249"/>
      <c r="C258" s="251"/>
      <c r="D258" s="251"/>
      <c r="E258" s="16" t="s">
        <v>39</v>
      </c>
      <c r="F258" s="47">
        <v>0</v>
      </c>
      <c r="G258" s="254"/>
      <c r="H258" s="254"/>
      <c r="I258" s="256"/>
      <c r="J258" s="23" t="s">
        <v>46</v>
      </c>
      <c r="K258" s="249"/>
      <c r="L258" s="249"/>
    </row>
    <row r="259" spans="2:12" ht="15" thickBot="1" x14ac:dyDescent="0.35">
      <c r="B259" s="249"/>
      <c r="C259" s="251"/>
      <c r="D259" s="251"/>
      <c r="E259" s="16" t="s">
        <v>40</v>
      </c>
      <c r="F259" s="47">
        <v>0</v>
      </c>
      <c r="G259" s="254"/>
      <c r="H259" s="254"/>
      <c r="I259" s="256"/>
      <c r="J259" s="23" t="s">
        <v>46</v>
      </c>
      <c r="K259" s="249"/>
      <c r="L259" s="249"/>
    </row>
    <row r="260" spans="2:12" ht="15" thickBot="1" x14ac:dyDescent="0.35">
      <c r="B260" s="249"/>
      <c r="C260" s="252"/>
      <c r="D260" s="252"/>
      <c r="E260" s="94" t="s">
        <v>41</v>
      </c>
      <c r="F260" s="95">
        <v>0</v>
      </c>
      <c r="G260" s="259"/>
      <c r="H260" s="259"/>
      <c r="I260" s="256"/>
      <c r="J260" s="96" t="s">
        <v>46</v>
      </c>
      <c r="K260" s="258"/>
      <c r="L260" s="258"/>
    </row>
    <row r="261" spans="2:12" ht="17.25" customHeight="1" thickTop="1" thickBot="1" x14ac:dyDescent="0.35">
      <c r="B261" s="257" t="s">
        <v>306</v>
      </c>
      <c r="C261" s="251" t="s">
        <v>23</v>
      </c>
      <c r="D261" s="251" t="s">
        <v>173</v>
      </c>
      <c r="E261" s="99" t="s">
        <v>35</v>
      </c>
      <c r="F261" s="98">
        <v>0</v>
      </c>
      <c r="G261" s="254">
        <f>(F261+F262+F263+F264+F265+F266+F267)</f>
        <v>900000</v>
      </c>
      <c r="H261" s="253">
        <f>G261*1</f>
        <v>900000</v>
      </c>
      <c r="I261" s="255">
        <f>H261/4.4536</f>
        <v>202083.70756242142</v>
      </c>
      <c r="J261" s="89" t="s">
        <v>105</v>
      </c>
      <c r="K261" s="249" t="s">
        <v>138</v>
      </c>
      <c r="L261" s="99"/>
    </row>
    <row r="262" spans="2:12" ht="15" thickBot="1" x14ac:dyDescent="0.35">
      <c r="B262" s="249"/>
      <c r="C262" s="251"/>
      <c r="D262" s="251"/>
      <c r="E262" s="17" t="s">
        <v>36</v>
      </c>
      <c r="F262" s="47">
        <v>60000</v>
      </c>
      <c r="G262" s="254"/>
      <c r="H262" s="254"/>
      <c r="I262" s="256"/>
      <c r="J262" s="23" t="s">
        <v>44</v>
      </c>
      <c r="K262" s="249"/>
      <c r="L262" s="16"/>
    </row>
    <row r="263" spans="2:12" ht="15" thickBot="1" x14ac:dyDescent="0.35">
      <c r="B263" s="249"/>
      <c r="C263" s="251"/>
      <c r="D263" s="251"/>
      <c r="E263" s="16" t="s">
        <v>37</v>
      </c>
      <c r="F263" s="47">
        <v>100000</v>
      </c>
      <c r="G263" s="254"/>
      <c r="H263" s="254"/>
      <c r="I263" s="256"/>
      <c r="J263" s="23" t="s">
        <v>44</v>
      </c>
      <c r="K263" s="249"/>
      <c r="L263" s="16"/>
    </row>
    <row r="264" spans="2:12" ht="15" thickBot="1" x14ac:dyDescent="0.35">
      <c r="B264" s="249"/>
      <c r="C264" s="251"/>
      <c r="D264" s="251"/>
      <c r="E264" s="16" t="s">
        <v>47</v>
      </c>
      <c r="F264" s="47">
        <v>40000</v>
      </c>
      <c r="G264" s="254"/>
      <c r="H264" s="254"/>
      <c r="I264" s="256"/>
      <c r="J264" s="23" t="s">
        <v>44</v>
      </c>
      <c r="K264" s="249"/>
      <c r="L264" s="16"/>
    </row>
    <row r="265" spans="2:12" ht="15" thickBot="1" x14ac:dyDescent="0.35">
      <c r="B265" s="249"/>
      <c r="C265" s="251"/>
      <c r="D265" s="251"/>
      <c r="E265" s="16" t="s">
        <v>39</v>
      </c>
      <c r="F265" s="47">
        <v>500000</v>
      </c>
      <c r="G265" s="254"/>
      <c r="H265" s="254"/>
      <c r="I265" s="256"/>
      <c r="J265" s="23" t="s">
        <v>331</v>
      </c>
      <c r="K265" s="249"/>
      <c r="L265" s="16"/>
    </row>
    <row r="266" spans="2:12" ht="15" thickBot="1" x14ac:dyDescent="0.35">
      <c r="B266" s="249"/>
      <c r="C266" s="251"/>
      <c r="D266" s="251"/>
      <c r="E266" s="16" t="s">
        <v>40</v>
      </c>
      <c r="F266" s="47">
        <v>100000</v>
      </c>
      <c r="G266" s="254"/>
      <c r="H266" s="254"/>
      <c r="I266" s="256"/>
      <c r="J266" s="23" t="s">
        <v>44</v>
      </c>
      <c r="K266" s="249"/>
      <c r="L266" s="16"/>
    </row>
    <row r="267" spans="2:12" ht="15" thickBot="1" x14ac:dyDescent="0.35">
      <c r="B267" s="258"/>
      <c r="C267" s="251"/>
      <c r="D267" s="251"/>
      <c r="E267" s="94" t="s">
        <v>41</v>
      </c>
      <c r="F267" s="95">
        <v>100000</v>
      </c>
      <c r="G267" s="254"/>
      <c r="H267" s="259"/>
      <c r="I267" s="268"/>
      <c r="J267" s="96" t="s">
        <v>44</v>
      </c>
      <c r="K267" s="249"/>
      <c r="L267" s="94"/>
    </row>
    <row r="268" spans="2:12" ht="15.6" customHeight="1" thickTop="1" thickBot="1" x14ac:dyDescent="0.35">
      <c r="B268" s="249" t="s">
        <v>307</v>
      </c>
      <c r="C268" s="250" t="s">
        <v>21</v>
      </c>
      <c r="D268" s="257" t="s">
        <v>139</v>
      </c>
      <c r="E268" s="99" t="s">
        <v>35</v>
      </c>
      <c r="F268" s="98">
        <v>0</v>
      </c>
      <c r="G268" s="253">
        <f>(F268+F269+F270+F271+F272+F273+F274)</f>
        <v>0</v>
      </c>
      <c r="H268" s="254">
        <f>G268*1</f>
        <v>0</v>
      </c>
      <c r="I268" s="255">
        <f>H268/4.4536</f>
        <v>0</v>
      </c>
      <c r="J268" s="89" t="s">
        <v>105</v>
      </c>
      <c r="K268" s="257" t="s">
        <v>140</v>
      </c>
      <c r="L268" s="99"/>
    </row>
    <row r="269" spans="2:12" ht="15" thickBot="1" x14ac:dyDescent="0.35">
      <c r="B269" s="249"/>
      <c r="C269" s="251"/>
      <c r="D269" s="249"/>
      <c r="E269" s="5" t="s">
        <v>36</v>
      </c>
      <c r="F269" s="47">
        <v>0</v>
      </c>
      <c r="G269" s="254"/>
      <c r="H269" s="254"/>
      <c r="I269" s="256"/>
      <c r="J269" s="23" t="s">
        <v>105</v>
      </c>
      <c r="K269" s="249"/>
      <c r="L269" s="4"/>
    </row>
    <row r="270" spans="2:12" ht="15" thickBot="1" x14ac:dyDescent="0.35">
      <c r="B270" s="249"/>
      <c r="C270" s="251"/>
      <c r="D270" s="249"/>
      <c r="E270" s="4" t="s">
        <v>37</v>
      </c>
      <c r="F270" s="47">
        <v>0</v>
      </c>
      <c r="G270" s="254"/>
      <c r="H270" s="254"/>
      <c r="I270" s="256"/>
      <c r="J270" s="23" t="s">
        <v>105</v>
      </c>
      <c r="K270" s="249"/>
      <c r="L270" s="4"/>
    </row>
    <row r="271" spans="2:12" ht="15" thickBot="1" x14ac:dyDescent="0.35">
      <c r="B271" s="249"/>
      <c r="C271" s="251"/>
      <c r="D271" s="249"/>
      <c r="E271" s="4" t="s">
        <v>47</v>
      </c>
      <c r="F271" s="47">
        <v>0</v>
      </c>
      <c r="G271" s="254"/>
      <c r="H271" s="254"/>
      <c r="I271" s="256"/>
      <c r="J271" s="23" t="s">
        <v>105</v>
      </c>
      <c r="K271" s="249"/>
      <c r="L271" s="4"/>
    </row>
    <row r="272" spans="2:12" ht="15" thickBot="1" x14ac:dyDescent="0.35">
      <c r="B272" s="249"/>
      <c r="C272" s="251"/>
      <c r="D272" s="249"/>
      <c r="E272" s="4" t="s">
        <v>39</v>
      </c>
      <c r="F272" s="47">
        <v>0</v>
      </c>
      <c r="G272" s="254"/>
      <c r="H272" s="254"/>
      <c r="I272" s="256"/>
      <c r="J272" s="23" t="s">
        <v>105</v>
      </c>
      <c r="K272" s="249"/>
      <c r="L272" s="4"/>
    </row>
    <row r="273" spans="2:12" ht="15" thickBot="1" x14ac:dyDescent="0.35">
      <c r="B273" s="249"/>
      <c r="C273" s="251"/>
      <c r="D273" s="249"/>
      <c r="E273" s="4" t="s">
        <v>40</v>
      </c>
      <c r="F273" s="47">
        <v>0</v>
      </c>
      <c r="G273" s="254"/>
      <c r="H273" s="254"/>
      <c r="I273" s="256"/>
      <c r="J273" s="23" t="s">
        <v>105</v>
      </c>
      <c r="K273" s="249"/>
      <c r="L273" s="4"/>
    </row>
    <row r="274" spans="2:12" ht="15" thickBot="1" x14ac:dyDescent="0.35">
      <c r="B274" s="249"/>
      <c r="C274" s="252"/>
      <c r="D274" s="249"/>
      <c r="E274" s="94" t="s">
        <v>41</v>
      </c>
      <c r="F274" s="108">
        <v>0</v>
      </c>
      <c r="G274" s="259"/>
      <c r="H274" s="254"/>
      <c r="I274" s="268"/>
      <c r="J274" s="109" t="s">
        <v>105</v>
      </c>
      <c r="K274" s="258"/>
      <c r="L274" s="97"/>
    </row>
    <row r="275" spans="2:12" ht="17.25" customHeight="1" thickTop="1" thickBot="1" x14ac:dyDescent="0.35">
      <c r="B275" s="257" t="s">
        <v>308</v>
      </c>
      <c r="C275" s="316" t="s">
        <v>174</v>
      </c>
      <c r="D275" s="307" t="s">
        <v>267</v>
      </c>
      <c r="E275" s="99" t="s">
        <v>35</v>
      </c>
      <c r="F275" s="47">
        <v>25000</v>
      </c>
      <c r="G275" s="253">
        <f>(F275+F276+F277+F278+F279+F280+F281)</f>
        <v>279072.5</v>
      </c>
      <c r="H275" s="253">
        <f>G275 + 60000</f>
        <v>339072.5</v>
      </c>
      <c r="I275" s="256">
        <f>H275/4.4536</f>
        <v>76134.475480510155</v>
      </c>
      <c r="J275" s="23" t="s">
        <v>45</v>
      </c>
      <c r="K275" s="249"/>
      <c r="L275" s="4"/>
    </row>
    <row r="276" spans="2:12" ht="15" thickBot="1" x14ac:dyDescent="0.35">
      <c r="B276" s="249"/>
      <c r="C276" s="316"/>
      <c r="D276" s="294"/>
      <c r="E276" s="5" t="s">
        <v>36</v>
      </c>
      <c r="F276" s="47">
        <v>34940.5</v>
      </c>
      <c r="G276" s="254"/>
      <c r="H276" s="254"/>
      <c r="I276" s="256"/>
      <c r="J276" s="23" t="s">
        <v>45</v>
      </c>
      <c r="K276" s="249"/>
      <c r="L276" s="4"/>
    </row>
    <row r="277" spans="2:12" ht="15" thickBot="1" x14ac:dyDescent="0.35">
      <c r="B277" s="249"/>
      <c r="C277" s="316"/>
      <c r="D277" s="294"/>
      <c r="E277" s="4" t="s">
        <v>37</v>
      </c>
      <c r="F277" s="47">
        <v>38500</v>
      </c>
      <c r="G277" s="254"/>
      <c r="H277" s="254"/>
      <c r="I277" s="256"/>
      <c r="J277" s="23" t="s">
        <v>45</v>
      </c>
      <c r="K277" s="249"/>
      <c r="L277" s="4"/>
    </row>
    <row r="278" spans="2:12" ht="15" thickBot="1" x14ac:dyDescent="0.35">
      <c r="B278" s="249"/>
      <c r="C278" s="316"/>
      <c r="D278" s="294"/>
      <c r="E278" s="36" t="s">
        <v>47</v>
      </c>
      <c r="F278" s="47">
        <v>60000</v>
      </c>
      <c r="G278" s="254"/>
      <c r="H278" s="254"/>
      <c r="I278" s="256"/>
      <c r="J278" s="23" t="s">
        <v>45</v>
      </c>
      <c r="K278" s="249"/>
      <c r="L278" s="4"/>
    </row>
    <row r="279" spans="2:12" ht="15" thickBot="1" x14ac:dyDescent="0.35">
      <c r="B279" s="249"/>
      <c r="C279" s="316"/>
      <c r="D279" s="294"/>
      <c r="E279" s="4" t="s">
        <v>39</v>
      </c>
      <c r="F279" s="32">
        <v>38500</v>
      </c>
      <c r="G279" s="254"/>
      <c r="H279" s="254"/>
      <c r="I279" s="256"/>
      <c r="J279" s="23" t="s">
        <v>45</v>
      </c>
      <c r="K279" s="249"/>
      <c r="L279" s="4"/>
    </row>
    <row r="280" spans="2:12" ht="15" thickBot="1" x14ac:dyDescent="0.35">
      <c r="B280" s="249"/>
      <c r="C280" s="316"/>
      <c r="D280" s="294"/>
      <c r="E280" s="4" t="s">
        <v>40</v>
      </c>
      <c r="F280" s="47">
        <v>30000</v>
      </c>
      <c r="G280" s="254"/>
      <c r="H280" s="254"/>
      <c r="I280" s="256"/>
      <c r="J280" s="23" t="s">
        <v>45</v>
      </c>
      <c r="K280" s="249"/>
      <c r="L280" s="4"/>
    </row>
    <row r="281" spans="2:12" ht="15" thickBot="1" x14ac:dyDescent="0.35">
      <c r="B281" s="258"/>
      <c r="C281" s="316"/>
      <c r="D281" s="308"/>
      <c r="E281" s="94" t="s">
        <v>41</v>
      </c>
      <c r="F281" s="108">
        <v>52132</v>
      </c>
      <c r="G281" s="259"/>
      <c r="H281" s="254"/>
      <c r="I281" s="256"/>
      <c r="J281" s="23" t="s">
        <v>45</v>
      </c>
      <c r="K281" s="249"/>
      <c r="L281" s="94"/>
    </row>
    <row r="282" spans="2:12" ht="14.25" customHeight="1" thickTop="1" thickBot="1" x14ac:dyDescent="0.35">
      <c r="B282" s="257" t="s">
        <v>309</v>
      </c>
      <c r="C282" s="340" t="s">
        <v>141</v>
      </c>
      <c r="D282" s="307" t="s">
        <v>267</v>
      </c>
      <c r="E282" s="99" t="s">
        <v>35</v>
      </c>
      <c r="F282" s="47">
        <v>0</v>
      </c>
      <c r="G282" s="254">
        <f>(F282+F283+F284+F285+F286+F287+F288)</f>
        <v>109293.9</v>
      </c>
      <c r="H282" s="253">
        <f>G282+20000</f>
        <v>129293.9</v>
      </c>
      <c r="I282" s="255">
        <f>H282/4.4536</f>
        <v>29031.322974672177</v>
      </c>
      <c r="J282" s="23" t="s">
        <v>105</v>
      </c>
      <c r="K282" s="257"/>
      <c r="L282" s="99"/>
    </row>
    <row r="283" spans="2:12" ht="15" thickBot="1" x14ac:dyDescent="0.35">
      <c r="B283" s="249"/>
      <c r="C283" s="316"/>
      <c r="D283" s="294"/>
      <c r="E283" s="31" t="s">
        <v>36</v>
      </c>
      <c r="F283" s="32">
        <v>0</v>
      </c>
      <c r="G283" s="254"/>
      <c r="H283" s="254"/>
      <c r="I283" s="256"/>
      <c r="J283" s="23" t="s">
        <v>45</v>
      </c>
      <c r="K283" s="249"/>
      <c r="L283" s="16"/>
    </row>
    <row r="284" spans="2:12" ht="15" thickBot="1" x14ac:dyDescent="0.35">
      <c r="B284" s="249"/>
      <c r="C284" s="316"/>
      <c r="D284" s="294"/>
      <c r="E284" s="16" t="s">
        <v>37</v>
      </c>
      <c r="F284" s="32">
        <v>11000</v>
      </c>
      <c r="G284" s="254"/>
      <c r="H284" s="254"/>
      <c r="I284" s="256"/>
      <c r="J284" s="23" t="s">
        <v>45</v>
      </c>
      <c r="K284" s="249"/>
      <c r="L284" s="16"/>
    </row>
    <row r="285" spans="2:12" ht="15" thickBot="1" x14ac:dyDescent="0.35">
      <c r="B285" s="249"/>
      <c r="C285" s="316"/>
      <c r="D285" s="294"/>
      <c r="E285" s="36" t="s">
        <v>47</v>
      </c>
      <c r="F285" s="32">
        <v>15000</v>
      </c>
      <c r="G285" s="254"/>
      <c r="H285" s="254"/>
      <c r="I285" s="256"/>
      <c r="J285" s="23" t="s">
        <v>45</v>
      </c>
      <c r="K285" s="249"/>
      <c r="L285" s="16"/>
    </row>
    <row r="286" spans="2:12" ht="15" thickBot="1" x14ac:dyDescent="0.35">
      <c r="B286" s="249"/>
      <c r="C286" s="316"/>
      <c r="D286" s="294"/>
      <c r="E286" s="16" t="s">
        <v>39</v>
      </c>
      <c r="F286" s="47">
        <v>15600</v>
      </c>
      <c r="G286" s="254"/>
      <c r="H286" s="254"/>
      <c r="I286" s="256"/>
      <c r="J286" s="23" t="s">
        <v>45</v>
      </c>
      <c r="K286" s="249"/>
      <c r="L286" s="16"/>
    </row>
    <row r="287" spans="2:12" ht="15" thickBot="1" x14ac:dyDescent="0.35">
      <c r="B287" s="249"/>
      <c r="C287" s="316"/>
      <c r="D287" s="294"/>
      <c r="E287" s="36" t="s">
        <v>40</v>
      </c>
      <c r="F287" s="47">
        <v>20000</v>
      </c>
      <c r="G287" s="254"/>
      <c r="H287" s="254"/>
      <c r="I287" s="256"/>
      <c r="J287" s="23" t="s">
        <v>45</v>
      </c>
      <c r="K287" s="249"/>
      <c r="L287" s="16"/>
    </row>
    <row r="288" spans="2:12" ht="15" thickBot="1" x14ac:dyDescent="0.35">
      <c r="B288" s="258"/>
      <c r="C288" s="356"/>
      <c r="D288" s="308"/>
      <c r="E288" s="94" t="s">
        <v>41</v>
      </c>
      <c r="F288" s="95">
        <v>47693.9</v>
      </c>
      <c r="G288" s="254"/>
      <c r="H288" s="259"/>
      <c r="I288" s="256"/>
      <c r="J288" s="96" t="s">
        <v>45</v>
      </c>
      <c r="K288" s="249"/>
      <c r="L288" s="94"/>
    </row>
    <row r="289" spans="2:14" ht="13.5" customHeight="1" thickTop="1" thickBot="1" x14ac:dyDescent="0.35">
      <c r="B289" s="257" t="s">
        <v>310</v>
      </c>
      <c r="C289" s="317" t="s">
        <v>348</v>
      </c>
      <c r="D289" s="294" t="s">
        <v>267</v>
      </c>
      <c r="E289" s="99" t="s">
        <v>35</v>
      </c>
      <c r="F289" s="98">
        <v>4500</v>
      </c>
      <c r="G289" s="253">
        <f>(F289+F290+F291+F292+F293+F294+F295)</f>
        <v>103760.16</v>
      </c>
      <c r="H289" s="254">
        <f>G289+14000</f>
        <v>117760.16</v>
      </c>
      <c r="I289" s="255">
        <f>H289/4.4536</f>
        <v>26441.566373271064</v>
      </c>
      <c r="J289" s="89" t="s">
        <v>105</v>
      </c>
      <c r="K289" s="257"/>
      <c r="L289" s="99"/>
    </row>
    <row r="290" spans="2:14" ht="13.5" customHeight="1" thickBot="1" x14ac:dyDescent="0.35">
      <c r="B290" s="249"/>
      <c r="C290" s="318"/>
      <c r="D290" s="294"/>
      <c r="E290" s="31" t="s">
        <v>36</v>
      </c>
      <c r="F290" s="32">
        <v>2000</v>
      </c>
      <c r="G290" s="254"/>
      <c r="H290" s="254"/>
      <c r="I290" s="256"/>
      <c r="J290" s="23" t="s">
        <v>45</v>
      </c>
      <c r="K290" s="249"/>
      <c r="L290" s="4"/>
    </row>
    <row r="291" spans="2:14" ht="13.5" customHeight="1" thickBot="1" x14ac:dyDescent="0.35">
      <c r="B291" s="249"/>
      <c r="C291" s="318"/>
      <c r="D291" s="294"/>
      <c r="E291" s="4" t="s">
        <v>37</v>
      </c>
      <c r="F291" s="47">
        <v>20000</v>
      </c>
      <c r="G291" s="254"/>
      <c r="H291" s="254"/>
      <c r="I291" s="256"/>
      <c r="J291" s="23" t="s">
        <v>45</v>
      </c>
      <c r="K291" s="249"/>
      <c r="L291" s="4"/>
    </row>
    <row r="292" spans="2:14" ht="13.5" customHeight="1" thickBot="1" x14ac:dyDescent="0.35">
      <c r="B292" s="249"/>
      <c r="C292" s="318"/>
      <c r="D292" s="294"/>
      <c r="E292" s="36" t="s">
        <v>47</v>
      </c>
      <c r="F292" s="32">
        <v>16260.16</v>
      </c>
      <c r="G292" s="254"/>
      <c r="H292" s="254"/>
      <c r="I292" s="256"/>
      <c r="J292" s="23" t="s">
        <v>45</v>
      </c>
      <c r="K292" s="249"/>
      <c r="L292" s="4"/>
    </row>
    <row r="293" spans="2:14" ht="13.5" customHeight="1" thickBot="1" x14ac:dyDescent="0.35">
      <c r="B293" s="249"/>
      <c r="C293" s="318"/>
      <c r="D293" s="294"/>
      <c r="E293" s="4" t="s">
        <v>39</v>
      </c>
      <c r="F293" s="47">
        <v>6000</v>
      </c>
      <c r="G293" s="254"/>
      <c r="H293" s="254"/>
      <c r="I293" s="256"/>
      <c r="J293" s="23" t="s">
        <v>45</v>
      </c>
      <c r="K293" s="249"/>
      <c r="L293" s="4"/>
    </row>
    <row r="294" spans="2:14" ht="13.5" customHeight="1" thickBot="1" x14ac:dyDescent="0.35">
      <c r="B294" s="249"/>
      <c r="C294" s="318"/>
      <c r="D294" s="294"/>
      <c r="E294" s="36" t="s">
        <v>40</v>
      </c>
      <c r="F294" s="32">
        <v>20000</v>
      </c>
      <c r="G294" s="254"/>
      <c r="H294" s="254"/>
      <c r="I294" s="256"/>
      <c r="J294" s="23" t="s">
        <v>45</v>
      </c>
      <c r="K294" s="249"/>
      <c r="L294" s="4"/>
    </row>
    <row r="295" spans="2:14" ht="13.5" customHeight="1" thickBot="1" x14ac:dyDescent="0.35">
      <c r="B295" s="258"/>
      <c r="C295" s="319"/>
      <c r="D295" s="294"/>
      <c r="E295" s="94" t="s">
        <v>41</v>
      </c>
      <c r="F295" s="108">
        <v>35000</v>
      </c>
      <c r="G295" s="259"/>
      <c r="H295" s="254"/>
      <c r="I295" s="256"/>
      <c r="J295" s="96" t="s">
        <v>45</v>
      </c>
      <c r="K295" s="249"/>
      <c r="L295" s="97"/>
    </row>
    <row r="296" spans="2:14" ht="15.6" thickTop="1" thickBot="1" x14ac:dyDescent="0.35">
      <c r="B296" s="257" t="s">
        <v>311</v>
      </c>
      <c r="C296" s="250" t="s">
        <v>142</v>
      </c>
      <c r="D296" s="307" t="s">
        <v>267</v>
      </c>
      <c r="E296" s="99" t="s">
        <v>35</v>
      </c>
      <c r="F296" s="47">
        <v>0</v>
      </c>
      <c r="G296" s="253">
        <f>(F296+F297+F298+F299+F300+F301+F302)</f>
        <v>257667.46000000002</v>
      </c>
      <c r="H296" s="253">
        <f>G296+33764.15</f>
        <v>291431.61000000004</v>
      </c>
      <c r="I296" s="255">
        <f>H296/4.4536</f>
        <v>65437.311388539623</v>
      </c>
      <c r="J296" s="89" t="s">
        <v>105</v>
      </c>
      <c r="K296" s="257"/>
      <c r="L296" s="4"/>
    </row>
    <row r="297" spans="2:14" ht="15" thickBot="1" x14ac:dyDescent="0.35">
      <c r="B297" s="249"/>
      <c r="C297" s="251"/>
      <c r="D297" s="294"/>
      <c r="E297" s="5" t="s">
        <v>36</v>
      </c>
      <c r="F297" s="47">
        <v>0</v>
      </c>
      <c r="G297" s="254"/>
      <c r="H297" s="254"/>
      <c r="I297" s="256"/>
      <c r="J297" s="23" t="s">
        <v>44</v>
      </c>
      <c r="K297" s="249"/>
      <c r="L297" s="4"/>
    </row>
    <row r="298" spans="2:14" ht="15" thickBot="1" x14ac:dyDescent="0.35">
      <c r="B298" s="249"/>
      <c r="C298" s="251"/>
      <c r="D298" s="294"/>
      <c r="E298" s="4" t="s">
        <v>37</v>
      </c>
      <c r="F298" s="47">
        <v>40650.410000000003</v>
      </c>
      <c r="G298" s="254"/>
      <c r="H298" s="254"/>
      <c r="I298" s="256"/>
      <c r="J298" s="23" t="s">
        <v>44</v>
      </c>
      <c r="K298" s="249"/>
      <c r="L298" s="4"/>
    </row>
    <row r="299" spans="2:14" ht="15" thickBot="1" x14ac:dyDescent="0.35">
      <c r="B299" s="249"/>
      <c r="C299" s="251"/>
      <c r="D299" s="294"/>
      <c r="E299" s="36" t="s">
        <v>47</v>
      </c>
      <c r="F299" s="32">
        <v>60000</v>
      </c>
      <c r="G299" s="254"/>
      <c r="H299" s="254"/>
      <c r="I299" s="256"/>
      <c r="J299" s="23" t="s">
        <v>44</v>
      </c>
      <c r="K299" s="249"/>
      <c r="L299" s="4"/>
    </row>
    <row r="300" spans="2:14" ht="15" thickBot="1" x14ac:dyDescent="0.35">
      <c r="B300" s="249"/>
      <c r="C300" s="251"/>
      <c r="D300" s="294"/>
      <c r="E300" s="4" t="s">
        <v>39</v>
      </c>
      <c r="F300" s="47">
        <v>61136.55</v>
      </c>
      <c r="G300" s="254"/>
      <c r="H300" s="254"/>
      <c r="I300" s="256"/>
      <c r="J300" s="23" t="s">
        <v>44</v>
      </c>
      <c r="K300" s="249"/>
      <c r="L300" s="4"/>
    </row>
    <row r="301" spans="2:14" ht="15" thickBot="1" x14ac:dyDescent="0.35">
      <c r="B301" s="249"/>
      <c r="C301" s="251"/>
      <c r="D301" s="294"/>
      <c r="E301" s="36" t="s">
        <v>40</v>
      </c>
      <c r="F301" s="32">
        <v>50000</v>
      </c>
      <c r="G301" s="254"/>
      <c r="H301" s="254"/>
      <c r="I301" s="256"/>
      <c r="J301" s="23" t="s">
        <v>44</v>
      </c>
      <c r="K301" s="249"/>
      <c r="L301" s="4"/>
    </row>
    <row r="302" spans="2:14" ht="15" thickBot="1" x14ac:dyDescent="0.35">
      <c r="B302" s="258"/>
      <c r="C302" s="252"/>
      <c r="D302" s="294"/>
      <c r="E302" s="97" t="s">
        <v>41</v>
      </c>
      <c r="F302" s="108">
        <v>45880.5</v>
      </c>
      <c r="G302" s="259"/>
      <c r="H302" s="254"/>
      <c r="I302" s="256"/>
      <c r="J302" s="109" t="s">
        <v>44</v>
      </c>
      <c r="K302" s="249"/>
      <c r="L302" s="94"/>
    </row>
    <row r="303" spans="2:14" ht="15.6" thickTop="1" thickBot="1" x14ac:dyDescent="0.35">
      <c r="B303" s="249" t="s">
        <v>312</v>
      </c>
      <c r="C303" s="251" t="s">
        <v>22</v>
      </c>
      <c r="D303" s="250" t="s">
        <v>173</v>
      </c>
      <c r="E303" s="4" t="s">
        <v>35</v>
      </c>
      <c r="F303" s="47">
        <v>0</v>
      </c>
      <c r="G303" s="253">
        <f>(F303+F304+F305+F306+F307+F308+F309)</f>
        <v>550000</v>
      </c>
      <c r="H303" s="253">
        <f>G303*1.5</f>
        <v>825000</v>
      </c>
      <c r="I303" s="255">
        <f>H303/4.4536</f>
        <v>185243.3985988863</v>
      </c>
      <c r="J303" s="23" t="s">
        <v>105</v>
      </c>
      <c r="K303" s="257"/>
      <c r="L303" s="99"/>
      <c r="M303" s="40"/>
      <c r="N303" s="40"/>
    </row>
    <row r="304" spans="2:14" ht="15" thickBot="1" x14ac:dyDescent="0.35">
      <c r="B304" s="249"/>
      <c r="C304" s="251"/>
      <c r="D304" s="251"/>
      <c r="E304" s="34" t="s">
        <v>36</v>
      </c>
      <c r="F304" s="71">
        <v>50000</v>
      </c>
      <c r="G304" s="254"/>
      <c r="H304" s="254"/>
      <c r="I304" s="256"/>
      <c r="J304" s="23" t="s">
        <v>43</v>
      </c>
      <c r="K304" s="249"/>
      <c r="L304" s="4"/>
      <c r="M304" s="40"/>
      <c r="N304" s="40"/>
    </row>
    <row r="305" spans="2:14" ht="15" thickBot="1" x14ac:dyDescent="0.35">
      <c r="B305" s="249"/>
      <c r="C305" s="251"/>
      <c r="D305" s="251"/>
      <c r="E305" s="4" t="s">
        <v>37</v>
      </c>
      <c r="F305" s="72">
        <v>50000</v>
      </c>
      <c r="G305" s="254"/>
      <c r="H305" s="254"/>
      <c r="I305" s="256"/>
      <c r="J305" s="23" t="s">
        <v>43</v>
      </c>
      <c r="K305" s="249"/>
      <c r="L305" s="4"/>
      <c r="M305" s="40"/>
      <c r="N305" s="40"/>
    </row>
    <row r="306" spans="2:14" ht="15" thickBot="1" x14ac:dyDescent="0.35">
      <c r="B306" s="249"/>
      <c r="C306" s="251"/>
      <c r="D306" s="251"/>
      <c r="E306" s="36" t="s">
        <v>47</v>
      </c>
      <c r="F306" s="32">
        <v>100000</v>
      </c>
      <c r="G306" s="254"/>
      <c r="H306" s="254"/>
      <c r="I306" s="256"/>
      <c r="J306" s="23" t="s">
        <v>43</v>
      </c>
      <c r="K306" s="249"/>
      <c r="L306" s="4"/>
      <c r="M306" s="40"/>
      <c r="N306" s="40"/>
    </row>
    <row r="307" spans="2:14" ht="15" thickBot="1" x14ac:dyDescent="0.35">
      <c r="B307" s="249"/>
      <c r="C307" s="251"/>
      <c r="D307" s="251"/>
      <c r="E307" s="4" t="s">
        <v>39</v>
      </c>
      <c r="F307" s="47">
        <v>50000</v>
      </c>
      <c r="G307" s="254"/>
      <c r="H307" s="254"/>
      <c r="I307" s="256"/>
      <c r="J307" s="23" t="s">
        <v>43</v>
      </c>
      <c r="K307" s="249"/>
      <c r="L307" s="4"/>
      <c r="M307" s="40"/>
      <c r="N307" s="40"/>
    </row>
    <row r="308" spans="2:14" ht="15" thickBot="1" x14ac:dyDescent="0.35">
      <c r="B308" s="249"/>
      <c r="C308" s="251"/>
      <c r="D308" s="251"/>
      <c r="E308" s="35" t="s">
        <v>40</v>
      </c>
      <c r="F308" s="71">
        <v>200000</v>
      </c>
      <c r="G308" s="254"/>
      <c r="H308" s="254"/>
      <c r="I308" s="256"/>
      <c r="J308" s="23" t="s">
        <v>43</v>
      </c>
      <c r="K308" s="249"/>
      <c r="L308" s="4"/>
      <c r="M308" s="40"/>
      <c r="N308" s="40"/>
    </row>
    <row r="309" spans="2:14" ht="15" thickBot="1" x14ac:dyDescent="0.35">
      <c r="B309" s="249"/>
      <c r="C309" s="251"/>
      <c r="D309" s="252"/>
      <c r="E309" s="123" t="s">
        <v>41</v>
      </c>
      <c r="F309" s="115">
        <v>100000</v>
      </c>
      <c r="G309" s="259"/>
      <c r="H309" s="254"/>
      <c r="I309" s="256"/>
      <c r="J309" s="96" t="s">
        <v>43</v>
      </c>
      <c r="K309" s="249"/>
      <c r="L309" s="97"/>
      <c r="M309" s="40"/>
      <c r="N309" s="40"/>
    </row>
    <row r="310" spans="2:14" ht="15.6" thickTop="1" thickBot="1" x14ac:dyDescent="0.35">
      <c r="B310" s="278" t="s">
        <v>313</v>
      </c>
      <c r="C310" s="357" t="s">
        <v>24</v>
      </c>
      <c r="D310" s="297" t="s">
        <v>88</v>
      </c>
      <c r="E310" s="124" t="s">
        <v>35</v>
      </c>
      <c r="F310" s="113">
        <v>0</v>
      </c>
      <c r="G310" s="263">
        <f>(F310+F311+F312+F313+F314+F315+F316)</f>
        <v>1470000</v>
      </c>
      <c r="H310" s="263">
        <f>G310*1</f>
        <v>1470000</v>
      </c>
      <c r="I310" s="309">
        <f>H310/4.4536</f>
        <v>330070.05568528833</v>
      </c>
      <c r="J310" s="122" t="s">
        <v>105</v>
      </c>
      <c r="K310" s="121"/>
      <c r="L310" s="279"/>
    </row>
    <row r="311" spans="2:14" ht="15" thickBot="1" x14ac:dyDescent="0.35">
      <c r="B311" s="279"/>
      <c r="C311" s="295"/>
      <c r="D311" s="298"/>
      <c r="E311" s="31" t="s">
        <v>36</v>
      </c>
      <c r="F311" s="32">
        <v>200000</v>
      </c>
      <c r="G311" s="264"/>
      <c r="H311" s="264"/>
      <c r="I311" s="310"/>
      <c r="J311" s="33" t="s">
        <v>43</v>
      </c>
      <c r="K311" s="63"/>
      <c r="L311" s="279"/>
    </row>
    <row r="312" spans="2:14" ht="15" thickBot="1" x14ac:dyDescent="0.35">
      <c r="B312" s="279"/>
      <c r="C312" s="295"/>
      <c r="D312" s="298"/>
      <c r="E312" s="36" t="s">
        <v>37</v>
      </c>
      <c r="F312" s="32">
        <v>200000</v>
      </c>
      <c r="G312" s="264"/>
      <c r="H312" s="264"/>
      <c r="I312" s="310"/>
      <c r="J312" s="161" t="s">
        <v>43</v>
      </c>
      <c r="K312" s="63"/>
      <c r="L312" s="279"/>
    </row>
    <row r="313" spans="2:14" ht="15" thickBot="1" x14ac:dyDescent="0.35">
      <c r="B313" s="279"/>
      <c r="C313" s="295"/>
      <c r="D313" s="298"/>
      <c r="E313" s="36" t="s">
        <v>47</v>
      </c>
      <c r="F313" s="32">
        <v>120000</v>
      </c>
      <c r="G313" s="264"/>
      <c r="H313" s="264"/>
      <c r="I313" s="310"/>
      <c r="J313" s="161" t="s">
        <v>43</v>
      </c>
      <c r="K313" s="63"/>
      <c r="L313" s="279"/>
    </row>
    <row r="314" spans="2:14" ht="15" thickBot="1" x14ac:dyDescent="0.35">
      <c r="B314" s="279"/>
      <c r="C314" s="295"/>
      <c r="D314" s="298"/>
      <c r="E314" s="36" t="s">
        <v>39</v>
      </c>
      <c r="F314" s="32">
        <v>300000</v>
      </c>
      <c r="G314" s="264"/>
      <c r="H314" s="264"/>
      <c r="I314" s="310"/>
      <c r="J314" s="161" t="s">
        <v>43</v>
      </c>
      <c r="K314" s="63"/>
      <c r="L314" s="279"/>
    </row>
    <row r="315" spans="2:14" ht="15" thickBot="1" x14ac:dyDescent="0.35">
      <c r="B315" s="279"/>
      <c r="C315" s="295"/>
      <c r="D315" s="298"/>
      <c r="E315" s="36" t="s">
        <v>40</v>
      </c>
      <c r="F315" s="32">
        <v>500000</v>
      </c>
      <c r="G315" s="264"/>
      <c r="H315" s="264"/>
      <c r="I315" s="310"/>
      <c r="J315" s="161" t="s">
        <v>43</v>
      </c>
      <c r="K315" s="64"/>
      <c r="L315" s="279"/>
    </row>
    <row r="316" spans="2:14" ht="15" thickBot="1" x14ac:dyDescent="0.35">
      <c r="B316" s="279"/>
      <c r="C316" s="296"/>
      <c r="D316" s="299"/>
      <c r="E316" s="125" t="s">
        <v>41</v>
      </c>
      <c r="F316" s="126">
        <v>150000</v>
      </c>
      <c r="G316" s="265"/>
      <c r="H316" s="265"/>
      <c r="I316" s="310"/>
      <c r="J316" s="161" t="s">
        <v>43</v>
      </c>
      <c r="K316" s="63"/>
      <c r="L316" s="279"/>
    </row>
    <row r="317" spans="2:14" s="153" customFormat="1" ht="15.6" thickTop="1" thickBot="1" x14ac:dyDescent="0.35">
      <c r="B317" s="320" t="s">
        <v>314</v>
      </c>
      <c r="C317" s="357" t="s">
        <v>25</v>
      </c>
      <c r="D317" s="297" t="s">
        <v>88</v>
      </c>
      <c r="E317" s="36" t="s">
        <v>35</v>
      </c>
      <c r="F317" s="32">
        <v>0</v>
      </c>
      <c r="G317" s="263">
        <f>(F317+F318+F319+F320+F321+F322+F323)</f>
        <v>720000</v>
      </c>
      <c r="H317" s="263">
        <f>G317*1</f>
        <v>720000</v>
      </c>
      <c r="I317" s="309">
        <f>H317/4.4536</f>
        <v>161666.96604993712</v>
      </c>
      <c r="J317" s="122" t="s">
        <v>105</v>
      </c>
      <c r="K317" s="278"/>
      <c r="L317" s="278"/>
    </row>
    <row r="318" spans="2:14" s="153" customFormat="1" ht="15" thickBot="1" x14ac:dyDescent="0.35">
      <c r="B318" s="279"/>
      <c r="C318" s="295"/>
      <c r="D318" s="298"/>
      <c r="E318" s="31" t="s">
        <v>36</v>
      </c>
      <c r="F318" s="32">
        <v>120000</v>
      </c>
      <c r="G318" s="264"/>
      <c r="H318" s="264"/>
      <c r="I318" s="310"/>
      <c r="J318" s="161" t="s">
        <v>43</v>
      </c>
      <c r="K318" s="279"/>
      <c r="L318" s="279"/>
    </row>
    <row r="319" spans="2:14" s="153" customFormat="1" ht="15" thickBot="1" x14ac:dyDescent="0.35">
      <c r="B319" s="279"/>
      <c r="C319" s="295"/>
      <c r="D319" s="298"/>
      <c r="E319" s="36" t="s">
        <v>37</v>
      </c>
      <c r="F319" s="32">
        <v>200000</v>
      </c>
      <c r="G319" s="264"/>
      <c r="H319" s="264"/>
      <c r="I319" s="310"/>
      <c r="J319" s="161" t="s">
        <v>43</v>
      </c>
      <c r="K319" s="279"/>
      <c r="L319" s="279"/>
    </row>
    <row r="320" spans="2:14" s="153" customFormat="1" ht="15" thickBot="1" x14ac:dyDescent="0.35">
      <c r="B320" s="279"/>
      <c r="C320" s="295"/>
      <c r="D320" s="298"/>
      <c r="E320" s="36" t="s">
        <v>47</v>
      </c>
      <c r="F320" s="32">
        <v>100000</v>
      </c>
      <c r="G320" s="264"/>
      <c r="H320" s="264"/>
      <c r="I320" s="310"/>
      <c r="J320" s="161" t="s">
        <v>43</v>
      </c>
      <c r="K320" s="279"/>
      <c r="L320" s="279"/>
    </row>
    <row r="321" spans="2:12" s="153" customFormat="1" ht="15" thickBot="1" x14ac:dyDescent="0.35">
      <c r="B321" s="279"/>
      <c r="C321" s="295"/>
      <c r="D321" s="298"/>
      <c r="E321" s="36" t="s">
        <v>39</v>
      </c>
      <c r="F321" s="32">
        <v>150000</v>
      </c>
      <c r="G321" s="264"/>
      <c r="H321" s="264"/>
      <c r="I321" s="310"/>
      <c r="J321" s="161" t="s">
        <v>43</v>
      </c>
      <c r="K321" s="279"/>
      <c r="L321" s="279"/>
    </row>
    <row r="322" spans="2:12" s="153" customFormat="1" ht="15" thickBot="1" x14ac:dyDescent="0.35">
      <c r="B322" s="279"/>
      <c r="C322" s="295"/>
      <c r="D322" s="298"/>
      <c r="E322" s="36" t="s">
        <v>40</v>
      </c>
      <c r="F322" s="32">
        <v>100000</v>
      </c>
      <c r="G322" s="264"/>
      <c r="H322" s="264"/>
      <c r="I322" s="310"/>
      <c r="J322" s="161" t="s">
        <v>43</v>
      </c>
      <c r="K322" s="279"/>
      <c r="L322" s="279"/>
    </row>
    <row r="323" spans="2:12" s="153" customFormat="1" ht="15" thickBot="1" x14ac:dyDescent="0.35">
      <c r="B323" s="280"/>
      <c r="C323" s="296"/>
      <c r="D323" s="299"/>
      <c r="E323" s="125" t="s">
        <v>41</v>
      </c>
      <c r="F323" s="126">
        <v>50000</v>
      </c>
      <c r="G323" s="265"/>
      <c r="H323" s="265"/>
      <c r="I323" s="311"/>
      <c r="J323" s="161" t="s">
        <v>43</v>
      </c>
      <c r="K323" s="280"/>
      <c r="L323" s="280"/>
    </row>
    <row r="324" spans="2:12" ht="15.6" thickTop="1" thickBot="1" x14ac:dyDescent="0.35">
      <c r="B324" s="279" t="s">
        <v>314</v>
      </c>
      <c r="C324" s="269" t="s">
        <v>349</v>
      </c>
      <c r="D324" s="250" t="s">
        <v>173</v>
      </c>
      <c r="E324" s="36" t="s">
        <v>35</v>
      </c>
      <c r="F324" s="32">
        <v>833333.33</v>
      </c>
      <c r="G324" s="264">
        <f>(F324+F325+F326+F327+F328+F329+F330)</f>
        <v>833333.33</v>
      </c>
      <c r="H324" s="264">
        <f>G324*1</f>
        <v>833333.33</v>
      </c>
      <c r="I324" s="309">
        <f>H324/4.4536</f>
        <v>187114.5432908209</v>
      </c>
      <c r="J324" s="122" t="s">
        <v>105</v>
      </c>
      <c r="K324" s="278"/>
      <c r="L324" s="278"/>
    </row>
    <row r="325" spans="2:12" ht="15" thickBot="1" x14ac:dyDescent="0.35">
      <c r="B325" s="279"/>
      <c r="C325" s="295"/>
      <c r="D325" s="251"/>
      <c r="E325" s="31" t="s">
        <v>36</v>
      </c>
      <c r="F325" s="32">
        <v>0</v>
      </c>
      <c r="G325" s="264"/>
      <c r="H325" s="264"/>
      <c r="I325" s="310"/>
      <c r="J325" s="33" t="s">
        <v>45</v>
      </c>
      <c r="K325" s="279"/>
      <c r="L325" s="279"/>
    </row>
    <row r="326" spans="2:12" ht="15" thickBot="1" x14ac:dyDescent="0.35">
      <c r="B326" s="279"/>
      <c r="C326" s="295"/>
      <c r="D326" s="251"/>
      <c r="E326" s="36" t="s">
        <v>37</v>
      </c>
      <c r="F326" s="32">
        <v>0</v>
      </c>
      <c r="G326" s="264"/>
      <c r="H326" s="264"/>
      <c r="I326" s="310"/>
      <c r="J326" s="33" t="s">
        <v>45</v>
      </c>
      <c r="K326" s="279"/>
      <c r="L326" s="279"/>
    </row>
    <row r="327" spans="2:12" ht="15" thickBot="1" x14ac:dyDescent="0.35">
      <c r="B327" s="279"/>
      <c r="C327" s="295"/>
      <c r="D327" s="251"/>
      <c r="E327" s="36" t="s">
        <v>47</v>
      </c>
      <c r="F327" s="32">
        <v>0</v>
      </c>
      <c r="G327" s="264"/>
      <c r="H327" s="264"/>
      <c r="I327" s="310"/>
      <c r="J327" s="33" t="s">
        <v>45</v>
      </c>
      <c r="K327" s="279"/>
      <c r="L327" s="279"/>
    </row>
    <row r="328" spans="2:12" ht="15" thickBot="1" x14ac:dyDescent="0.35">
      <c r="B328" s="279"/>
      <c r="C328" s="295"/>
      <c r="D328" s="251"/>
      <c r="E328" s="36" t="s">
        <v>39</v>
      </c>
      <c r="F328" s="32">
        <v>0</v>
      </c>
      <c r="G328" s="264"/>
      <c r="H328" s="264"/>
      <c r="I328" s="310"/>
      <c r="J328" s="33" t="s">
        <v>45</v>
      </c>
      <c r="K328" s="279"/>
      <c r="L328" s="279"/>
    </row>
    <row r="329" spans="2:12" ht="15" thickBot="1" x14ac:dyDescent="0.35">
      <c r="B329" s="279"/>
      <c r="C329" s="295"/>
      <c r="D329" s="251"/>
      <c r="E329" s="36" t="s">
        <v>40</v>
      </c>
      <c r="F329" s="32">
        <v>0</v>
      </c>
      <c r="G329" s="264"/>
      <c r="H329" s="264"/>
      <c r="I329" s="310"/>
      <c r="J329" s="33" t="s">
        <v>45</v>
      </c>
      <c r="K329" s="279"/>
      <c r="L329" s="279"/>
    </row>
    <row r="330" spans="2:12" ht="15" thickBot="1" x14ac:dyDescent="0.35">
      <c r="B330" s="279"/>
      <c r="C330" s="296"/>
      <c r="D330" s="252"/>
      <c r="E330" s="123" t="s">
        <v>41</v>
      </c>
      <c r="F330" s="32">
        <v>0</v>
      </c>
      <c r="G330" s="264"/>
      <c r="H330" s="264"/>
      <c r="I330" s="311"/>
      <c r="J330" s="33" t="s">
        <v>45</v>
      </c>
      <c r="K330" s="280"/>
      <c r="L330" s="280"/>
    </row>
    <row r="331" spans="2:12" ht="15.6" thickTop="1" thickBot="1" x14ac:dyDescent="0.35">
      <c r="B331" s="278" t="s">
        <v>315</v>
      </c>
      <c r="C331" s="295" t="s">
        <v>324</v>
      </c>
      <c r="D331" s="297" t="s">
        <v>88</v>
      </c>
      <c r="E331" s="124" t="s">
        <v>35</v>
      </c>
      <c r="F331" s="113">
        <v>0</v>
      </c>
      <c r="G331" s="263">
        <f>(F331+F332+F333+F334+F335+F336+F337)</f>
        <v>4800000</v>
      </c>
      <c r="H331" s="263">
        <f>G331*3</f>
        <v>14400000</v>
      </c>
      <c r="I331" s="310">
        <f>H331/4.4536</f>
        <v>3233339.3209987427</v>
      </c>
      <c r="J331" s="33" t="s">
        <v>105</v>
      </c>
      <c r="K331" s="278"/>
      <c r="L331" s="279" t="s">
        <v>339</v>
      </c>
    </row>
    <row r="332" spans="2:12" ht="15" thickBot="1" x14ac:dyDescent="0.35">
      <c r="B332" s="279"/>
      <c r="C332" s="295"/>
      <c r="D332" s="298"/>
      <c r="E332" s="31" t="s">
        <v>36</v>
      </c>
      <c r="F332" s="32">
        <v>800000</v>
      </c>
      <c r="G332" s="264"/>
      <c r="H332" s="264"/>
      <c r="I332" s="310"/>
      <c r="J332" s="33" t="s">
        <v>45</v>
      </c>
      <c r="K332" s="279"/>
      <c r="L332" s="279"/>
    </row>
    <row r="333" spans="2:12" ht="15" thickBot="1" x14ac:dyDescent="0.35">
      <c r="B333" s="279"/>
      <c r="C333" s="295"/>
      <c r="D333" s="298"/>
      <c r="E333" s="36" t="s">
        <v>37</v>
      </c>
      <c r="F333" s="32">
        <v>800000</v>
      </c>
      <c r="G333" s="264"/>
      <c r="H333" s="264"/>
      <c r="I333" s="310"/>
      <c r="J333" s="33" t="s">
        <v>45</v>
      </c>
      <c r="K333" s="279"/>
      <c r="L333" s="279"/>
    </row>
    <row r="334" spans="2:12" ht="15" thickBot="1" x14ac:dyDescent="0.35">
      <c r="B334" s="279"/>
      <c r="C334" s="295"/>
      <c r="D334" s="298"/>
      <c r="E334" s="36" t="s">
        <v>47</v>
      </c>
      <c r="F334" s="32">
        <v>1200000</v>
      </c>
      <c r="G334" s="264"/>
      <c r="H334" s="264"/>
      <c r="I334" s="310"/>
      <c r="J334" s="33" t="s">
        <v>45</v>
      </c>
      <c r="K334" s="279"/>
      <c r="L334" s="279"/>
    </row>
    <row r="335" spans="2:12" ht="15" thickBot="1" x14ac:dyDescent="0.35">
      <c r="B335" s="279"/>
      <c r="C335" s="295"/>
      <c r="D335" s="298"/>
      <c r="E335" s="36" t="s">
        <v>39</v>
      </c>
      <c r="F335" s="73">
        <v>1000000</v>
      </c>
      <c r="G335" s="264"/>
      <c r="H335" s="264"/>
      <c r="I335" s="310"/>
      <c r="J335" s="33" t="s">
        <v>45</v>
      </c>
      <c r="K335" s="279"/>
      <c r="L335" s="279"/>
    </row>
    <row r="336" spans="2:12" ht="15" thickBot="1" x14ac:dyDescent="0.35">
      <c r="B336" s="279"/>
      <c r="C336" s="295"/>
      <c r="D336" s="298"/>
      <c r="E336" s="36" t="s">
        <v>40</v>
      </c>
      <c r="F336" s="32">
        <v>500000</v>
      </c>
      <c r="G336" s="264"/>
      <c r="H336" s="264"/>
      <c r="I336" s="310"/>
      <c r="J336" s="33" t="s">
        <v>45</v>
      </c>
      <c r="K336" s="279"/>
      <c r="L336" s="279"/>
    </row>
    <row r="337" spans="2:12" ht="15" thickBot="1" x14ac:dyDescent="0.35">
      <c r="B337" s="280"/>
      <c r="C337" s="296"/>
      <c r="D337" s="299"/>
      <c r="E337" s="125" t="s">
        <v>41</v>
      </c>
      <c r="F337" s="115">
        <v>500000</v>
      </c>
      <c r="G337" s="264"/>
      <c r="H337" s="265"/>
      <c r="I337" s="310"/>
      <c r="J337" s="114" t="s">
        <v>45</v>
      </c>
      <c r="K337" s="280"/>
      <c r="L337" s="279"/>
    </row>
    <row r="338" spans="2:12" ht="15.6" thickTop="1" thickBot="1" x14ac:dyDescent="0.35">
      <c r="B338" s="249" t="s">
        <v>316</v>
      </c>
      <c r="C338" s="251" t="s">
        <v>26</v>
      </c>
      <c r="D338" s="307" t="s">
        <v>267</v>
      </c>
      <c r="E338" s="4" t="s">
        <v>35</v>
      </c>
      <c r="F338" s="98">
        <v>0</v>
      </c>
      <c r="G338" s="253">
        <f>(F338+F339+F340+F341+F342+F343+F344)</f>
        <v>690000</v>
      </c>
      <c r="H338" s="253">
        <f>G338*1.3</f>
        <v>897000</v>
      </c>
      <c r="I338" s="255">
        <f>H338/4.4536</f>
        <v>201410.09520388002</v>
      </c>
      <c r="J338" s="89" t="s">
        <v>105</v>
      </c>
      <c r="K338" s="257"/>
      <c r="L338" s="99"/>
    </row>
    <row r="339" spans="2:12" ht="15" thickBot="1" x14ac:dyDescent="0.35">
      <c r="B339" s="249"/>
      <c r="C339" s="251"/>
      <c r="D339" s="294"/>
      <c r="E339" s="5" t="s">
        <v>36</v>
      </c>
      <c r="F339" s="47">
        <v>70000</v>
      </c>
      <c r="G339" s="254"/>
      <c r="H339" s="254"/>
      <c r="I339" s="256"/>
      <c r="J339" s="23" t="s">
        <v>45</v>
      </c>
      <c r="K339" s="249"/>
      <c r="L339" s="4"/>
    </row>
    <row r="340" spans="2:12" ht="15" thickBot="1" x14ac:dyDescent="0.35">
      <c r="B340" s="249"/>
      <c r="C340" s="251"/>
      <c r="D340" s="294"/>
      <c r="E340" s="4" t="s">
        <v>37</v>
      </c>
      <c r="F340" s="47">
        <v>70000</v>
      </c>
      <c r="G340" s="254"/>
      <c r="H340" s="254"/>
      <c r="I340" s="256"/>
      <c r="J340" s="23" t="s">
        <v>45</v>
      </c>
      <c r="K340" s="249"/>
      <c r="L340" s="4"/>
    </row>
    <row r="341" spans="2:12" ht="15" thickBot="1" x14ac:dyDescent="0.35">
      <c r="B341" s="249"/>
      <c r="C341" s="251"/>
      <c r="D341" s="294"/>
      <c r="E341" s="36" t="s">
        <v>47</v>
      </c>
      <c r="F341" s="32">
        <v>100000</v>
      </c>
      <c r="G341" s="254"/>
      <c r="H341" s="254"/>
      <c r="I341" s="256"/>
      <c r="J341" s="23" t="s">
        <v>45</v>
      </c>
      <c r="K341" s="249"/>
      <c r="L341" s="4"/>
    </row>
    <row r="342" spans="2:12" ht="15" thickBot="1" x14ac:dyDescent="0.35">
      <c r="B342" s="249"/>
      <c r="C342" s="251"/>
      <c r="D342" s="294"/>
      <c r="E342" s="36" t="s">
        <v>39</v>
      </c>
      <c r="F342" s="32">
        <v>100000</v>
      </c>
      <c r="G342" s="254"/>
      <c r="H342" s="254"/>
      <c r="I342" s="256"/>
      <c r="J342" s="23" t="s">
        <v>45</v>
      </c>
      <c r="K342" s="249"/>
      <c r="L342" s="4"/>
    </row>
    <row r="343" spans="2:12" ht="15" thickBot="1" x14ac:dyDescent="0.35">
      <c r="B343" s="249"/>
      <c r="C343" s="251"/>
      <c r="D343" s="294"/>
      <c r="E343" s="36" t="s">
        <v>40</v>
      </c>
      <c r="F343" s="32">
        <v>200000</v>
      </c>
      <c r="G343" s="254"/>
      <c r="H343" s="254"/>
      <c r="I343" s="256"/>
      <c r="J343" s="23" t="s">
        <v>45</v>
      </c>
      <c r="K343" s="249"/>
      <c r="L343" s="4"/>
    </row>
    <row r="344" spans="2:12" ht="15" thickBot="1" x14ac:dyDescent="0.35">
      <c r="B344" s="249"/>
      <c r="C344" s="251"/>
      <c r="D344" s="308"/>
      <c r="E344" s="127" t="s">
        <v>41</v>
      </c>
      <c r="F344" s="126">
        <v>150000</v>
      </c>
      <c r="G344" s="259"/>
      <c r="H344" s="259"/>
      <c r="I344" s="256"/>
      <c r="J344" s="96" t="s">
        <v>45</v>
      </c>
      <c r="K344" s="258"/>
      <c r="L344" s="97"/>
    </row>
    <row r="345" spans="2:12" ht="15" customHeight="1" thickTop="1" thickBot="1" x14ac:dyDescent="0.35">
      <c r="B345" s="257" t="s">
        <v>317</v>
      </c>
      <c r="C345" s="250" t="s">
        <v>27</v>
      </c>
      <c r="D345" s="250" t="s">
        <v>104</v>
      </c>
      <c r="E345" s="99" t="s">
        <v>35</v>
      </c>
      <c r="F345" s="47">
        <v>0</v>
      </c>
      <c r="G345" s="253">
        <f>(F345+F346+F347+F348+F349+F350+F351)</f>
        <v>600000</v>
      </c>
      <c r="H345" s="253">
        <f>G345*1.5</f>
        <v>900000</v>
      </c>
      <c r="I345" s="255">
        <f>H345/4.4536</f>
        <v>202083.70756242142</v>
      </c>
      <c r="J345" s="89" t="s">
        <v>105</v>
      </c>
      <c r="K345" s="249"/>
      <c r="L345" s="4"/>
    </row>
    <row r="346" spans="2:12" ht="15" thickBot="1" x14ac:dyDescent="0.35">
      <c r="B346" s="249"/>
      <c r="C346" s="251"/>
      <c r="D346" s="251"/>
      <c r="E346" s="5" t="s">
        <v>36</v>
      </c>
      <c r="F346" s="47">
        <v>100000</v>
      </c>
      <c r="G346" s="254"/>
      <c r="H346" s="254"/>
      <c r="I346" s="256"/>
      <c r="J346" s="23" t="s">
        <v>44</v>
      </c>
      <c r="K346" s="249"/>
      <c r="L346" s="4"/>
    </row>
    <row r="347" spans="2:12" ht="15" thickBot="1" x14ac:dyDescent="0.35">
      <c r="B347" s="249"/>
      <c r="C347" s="251"/>
      <c r="D347" s="251"/>
      <c r="E347" s="4" t="s">
        <v>37</v>
      </c>
      <c r="F347" s="47">
        <v>100000</v>
      </c>
      <c r="G347" s="254"/>
      <c r="H347" s="254"/>
      <c r="I347" s="256"/>
      <c r="J347" s="23" t="s">
        <v>44</v>
      </c>
      <c r="K347" s="249"/>
      <c r="L347" s="4"/>
    </row>
    <row r="348" spans="2:12" ht="15" thickBot="1" x14ac:dyDescent="0.35">
      <c r="B348" s="249"/>
      <c r="C348" s="251"/>
      <c r="D348" s="251"/>
      <c r="E348" s="36" t="s">
        <v>47</v>
      </c>
      <c r="F348" s="32">
        <v>100000</v>
      </c>
      <c r="G348" s="254"/>
      <c r="H348" s="254"/>
      <c r="I348" s="256"/>
      <c r="J348" s="23" t="s">
        <v>44</v>
      </c>
      <c r="K348" s="249"/>
      <c r="L348" s="4"/>
    </row>
    <row r="349" spans="2:12" ht="15" thickBot="1" x14ac:dyDescent="0.35">
      <c r="B349" s="249"/>
      <c r="C349" s="251"/>
      <c r="D349" s="251"/>
      <c r="E349" s="36" t="s">
        <v>39</v>
      </c>
      <c r="F349" s="32">
        <v>100000</v>
      </c>
      <c r="G349" s="254"/>
      <c r="H349" s="254"/>
      <c r="I349" s="256"/>
      <c r="J349" s="23" t="s">
        <v>44</v>
      </c>
      <c r="K349" s="249"/>
      <c r="L349" s="4"/>
    </row>
    <row r="350" spans="2:12" ht="15" thickBot="1" x14ac:dyDescent="0.35">
      <c r="B350" s="249"/>
      <c r="C350" s="251"/>
      <c r="D350" s="251"/>
      <c r="E350" s="4" t="s">
        <v>40</v>
      </c>
      <c r="F350" s="47">
        <v>150000</v>
      </c>
      <c r="G350" s="254"/>
      <c r="H350" s="254"/>
      <c r="I350" s="256"/>
      <c r="J350" s="23" t="s">
        <v>44</v>
      </c>
      <c r="K350" s="249"/>
      <c r="L350" s="4"/>
    </row>
    <row r="351" spans="2:12" ht="15" thickBot="1" x14ac:dyDescent="0.35">
      <c r="B351" s="258"/>
      <c r="C351" s="252"/>
      <c r="D351" s="252"/>
      <c r="E351" s="94" t="s">
        <v>41</v>
      </c>
      <c r="F351" s="95">
        <v>50000</v>
      </c>
      <c r="G351" s="259"/>
      <c r="H351" s="259"/>
      <c r="I351" s="256"/>
      <c r="J351" s="109" t="s">
        <v>44</v>
      </c>
      <c r="K351" s="249"/>
      <c r="L351" s="94"/>
    </row>
    <row r="352" spans="2:12" ht="15.6" thickTop="1" thickBot="1" x14ac:dyDescent="0.35">
      <c r="B352" s="257" t="s">
        <v>144</v>
      </c>
      <c r="C352" s="250" t="s">
        <v>28</v>
      </c>
      <c r="D352" s="257" t="s">
        <v>92</v>
      </c>
      <c r="E352" s="99" t="s">
        <v>35</v>
      </c>
      <c r="F352" s="98">
        <v>0</v>
      </c>
      <c r="G352" s="254">
        <f>(F352+F353+F354+F355+F356+F357+F358)</f>
        <v>0</v>
      </c>
      <c r="H352" s="254">
        <f>G352*1</f>
        <v>0</v>
      </c>
      <c r="I352" s="255">
        <f>H352/4.4536</f>
        <v>0</v>
      </c>
      <c r="J352" s="23" t="s">
        <v>105</v>
      </c>
      <c r="K352" s="257" t="s">
        <v>143</v>
      </c>
      <c r="L352" s="99"/>
    </row>
    <row r="353" spans="2:12" ht="15" thickBot="1" x14ac:dyDescent="0.35">
      <c r="B353" s="249"/>
      <c r="C353" s="251"/>
      <c r="D353" s="249"/>
      <c r="E353" s="5" t="s">
        <v>36</v>
      </c>
      <c r="F353" s="47">
        <v>0</v>
      </c>
      <c r="G353" s="254"/>
      <c r="H353" s="254"/>
      <c r="I353" s="256"/>
      <c r="J353" s="23" t="s">
        <v>105</v>
      </c>
      <c r="K353" s="249"/>
      <c r="L353" s="4"/>
    </row>
    <row r="354" spans="2:12" ht="15" thickBot="1" x14ac:dyDescent="0.35">
      <c r="B354" s="249"/>
      <c r="C354" s="251"/>
      <c r="D354" s="249"/>
      <c r="E354" s="36" t="s">
        <v>37</v>
      </c>
      <c r="F354" s="32">
        <v>0</v>
      </c>
      <c r="G354" s="254"/>
      <c r="H354" s="254"/>
      <c r="I354" s="256"/>
      <c r="J354" s="23" t="s">
        <v>105</v>
      </c>
      <c r="K354" s="249"/>
      <c r="L354" s="4"/>
    </row>
    <row r="355" spans="2:12" ht="15" thickBot="1" x14ac:dyDescent="0.35">
      <c r="B355" s="249"/>
      <c r="C355" s="251"/>
      <c r="D355" s="249"/>
      <c r="E355" s="36" t="s">
        <v>38</v>
      </c>
      <c r="F355" s="32">
        <v>0</v>
      </c>
      <c r="G355" s="254"/>
      <c r="H355" s="254"/>
      <c r="I355" s="256"/>
      <c r="J355" s="23" t="s">
        <v>105</v>
      </c>
      <c r="K355" s="249"/>
      <c r="L355" s="4"/>
    </row>
    <row r="356" spans="2:12" ht="15" thickBot="1" x14ac:dyDescent="0.35">
      <c r="B356" s="249"/>
      <c r="C356" s="251"/>
      <c r="D356" s="249"/>
      <c r="E356" s="36" t="s">
        <v>39</v>
      </c>
      <c r="F356" s="32">
        <v>0</v>
      </c>
      <c r="G356" s="254"/>
      <c r="H356" s="254"/>
      <c r="I356" s="256"/>
      <c r="J356" s="23" t="s">
        <v>105</v>
      </c>
      <c r="K356" s="249"/>
      <c r="L356" s="4"/>
    </row>
    <row r="357" spans="2:12" ht="15" thickBot="1" x14ac:dyDescent="0.35">
      <c r="B357" s="249"/>
      <c r="C357" s="251"/>
      <c r="D357" s="249"/>
      <c r="E357" s="36" t="s">
        <v>40</v>
      </c>
      <c r="F357" s="32">
        <v>0</v>
      </c>
      <c r="G357" s="254"/>
      <c r="H357" s="254"/>
      <c r="I357" s="256"/>
      <c r="J357" s="23" t="s">
        <v>105</v>
      </c>
      <c r="K357" s="249"/>
      <c r="L357" s="4"/>
    </row>
    <row r="358" spans="2:12" ht="15" thickBot="1" x14ac:dyDescent="0.35">
      <c r="B358" s="258"/>
      <c r="C358" s="252"/>
      <c r="D358" s="258"/>
      <c r="E358" s="125" t="s">
        <v>41</v>
      </c>
      <c r="F358" s="126">
        <v>0</v>
      </c>
      <c r="G358" s="254"/>
      <c r="H358" s="254"/>
      <c r="I358" s="256"/>
      <c r="J358" s="96" t="s">
        <v>105</v>
      </c>
      <c r="K358" s="249"/>
      <c r="L358" s="97"/>
    </row>
    <row r="359" spans="2:12" ht="15.6" customHeight="1" thickTop="1" thickBot="1" x14ac:dyDescent="0.35">
      <c r="B359" s="249" t="s">
        <v>144</v>
      </c>
      <c r="C359" s="250" t="s">
        <v>29</v>
      </c>
      <c r="D359" s="250" t="s">
        <v>104</v>
      </c>
      <c r="E359" s="4" t="s">
        <v>35</v>
      </c>
      <c r="F359" s="47">
        <v>0</v>
      </c>
      <c r="G359" s="253">
        <f>(F359+F360+F361+F362+F363+F364+F365)</f>
        <v>216528</v>
      </c>
      <c r="H359" s="253">
        <f>G359*1</f>
        <v>216528</v>
      </c>
      <c r="I359" s="255">
        <f>H359/4.4536</f>
        <v>48618.64559008443</v>
      </c>
      <c r="J359" s="89" t="s">
        <v>105</v>
      </c>
      <c r="K359" s="257" t="s">
        <v>145</v>
      </c>
      <c r="L359" s="4"/>
    </row>
    <row r="360" spans="2:12" ht="15" thickBot="1" x14ac:dyDescent="0.35">
      <c r="B360" s="249"/>
      <c r="C360" s="251"/>
      <c r="D360" s="251"/>
      <c r="E360" s="5" t="s">
        <v>36</v>
      </c>
      <c r="F360" s="47">
        <v>0</v>
      </c>
      <c r="G360" s="254"/>
      <c r="H360" s="254"/>
      <c r="I360" s="256"/>
      <c r="J360" s="23" t="s">
        <v>105</v>
      </c>
      <c r="K360" s="249"/>
      <c r="L360" s="4"/>
    </row>
    <row r="361" spans="2:12" ht="15" thickBot="1" x14ac:dyDescent="0.35">
      <c r="B361" s="249"/>
      <c r="C361" s="251"/>
      <c r="D361" s="251"/>
      <c r="E361" s="4" t="s">
        <v>37</v>
      </c>
      <c r="F361" s="47">
        <v>0</v>
      </c>
      <c r="G361" s="254"/>
      <c r="H361" s="254"/>
      <c r="I361" s="256"/>
      <c r="J361" s="23" t="s">
        <v>105</v>
      </c>
      <c r="K361" s="249"/>
      <c r="L361" s="4"/>
    </row>
    <row r="362" spans="2:12" ht="15" thickBot="1" x14ac:dyDescent="0.35">
      <c r="B362" s="249"/>
      <c r="C362" s="251"/>
      <c r="D362" s="251"/>
      <c r="E362" s="36" t="s">
        <v>47</v>
      </c>
      <c r="F362" s="32">
        <v>0</v>
      </c>
      <c r="G362" s="254"/>
      <c r="H362" s="254"/>
      <c r="I362" s="256"/>
      <c r="J362" s="23" t="s">
        <v>105</v>
      </c>
      <c r="K362" s="249"/>
      <c r="L362" s="4"/>
    </row>
    <row r="363" spans="2:12" ht="15" thickBot="1" x14ac:dyDescent="0.35">
      <c r="B363" s="249"/>
      <c r="C363" s="251"/>
      <c r="D363" s="251"/>
      <c r="E363" s="36" t="s">
        <v>39</v>
      </c>
      <c r="F363" s="32">
        <v>216528</v>
      </c>
      <c r="G363" s="254"/>
      <c r="H363" s="254"/>
      <c r="I363" s="256"/>
      <c r="J363" s="23" t="s">
        <v>45</v>
      </c>
      <c r="K363" s="249"/>
      <c r="L363" s="4"/>
    </row>
    <row r="364" spans="2:12" ht="15" thickBot="1" x14ac:dyDescent="0.35">
      <c r="B364" s="249"/>
      <c r="C364" s="251"/>
      <c r="D364" s="251"/>
      <c r="E364" s="4" t="s">
        <v>40</v>
      </c>
      <c r="F364" s="47">
        <v>0</v>
      </c>
      <c r="G364" s="254"/>
      <c r="H364" s="254"/>
      <c r="I364" s="256"/>
      <c r="J364" s="23" t="s">
        <v>105</v>
      </c>
      <c r="K364" s="249"/>
      <c r="L364" s="4"/>
    </row>
    <row r="365" spans="2:12" ht="15" thickBot="1" x14ac:dyDescent="0.35">
      <c r="B365" s="249"/>
      <c r="C365" s="252"/>
      <c r="D365" s="252"/>
      <c r="E365" s="94" t="s">
        <v>41</v>
      </c>
      <c r="F365" s="95">
        <v>0</v>
      </c>
      <c r="G365" s="254"/>
      <c r="H365" s="259"/>
      <c r="I365" s="256"/>
      <c r="J365" s="109" t="s">
        <v>105</v>
      </c>
      <c r="K365" s="249"/>
      <c r="L365" s="94"/>
    </row>
    <row r="366" spans="2:12" ht="15.6" thickTop="1" thickBot="1" x14ac:dyDescent="0.35">
      <c r="B366" s="266" t="s">
        <v>318</v>
      </c>
      <c r="C366" s="269" t="s">
        <v>216</v>
      </c>
      <c r="D366" s="269" t="s">
        <v>104</v>
      </c>
      <c r="E366" s="204" t="s">
        <v>35</v>
      </c>
      <c r="F366" s="205">
        <v>162601</v>
      </c>
      <c r="G366" s="260">
        <f>(F366+F367+F368+F369+F370+F371+F372)</f>
        <v>167601</v>
      </c>
      <c r="H366" s="260">
        <f>G366*150%</f>
        <v>251401.5</v>
      </c>
      <c r="I366" s="272">
        <f>H366/4.4536</f>
        <v>56449.052451948985</v>
      </c>
      <c r="J366" s="200" t="s">
        <v>45</v>
      </c>
      <c r="K366" s="266"/>
      <c r="L366" s="204"/>
    </row>
    <row r="367" spans="2:12" ht="15" thickBot="1" x14ac:dyDescent="0.35">
      <c r="B367" s="267"/>
      <c r="C367" s="270"/>
      <c r="D367" s="270"/>
      <c r="E367" s="198" t="s">
        <v>36</v>
      </c>
      <c r="F367" s="167">
        <v>0</v>
      </c>
      <c r="G367" s="261"/>
      <c r="H367" s="261"/>
      <c r="I367" s="273"/>
      <c r="J367" s="200" t="s">
        <v>45</v>
      </c>
      <c r="K367" s="267"/>
      <c r="L367" s="206"/>
    </row>
    <row r="368" spans="2:12" ht="15" thickBot="1" x14ac:dyDescent="0.35">
      <c r="B368" s="267"/>
      <c r="C368" s="270"/>
      <c r="D368" s="270"/>
      <c r="E368" s="206" t="s">
        <v>37</v>
      </c>
      <c r="F368" s="167">
        <v>5000</v>
      </c>
      <c r="G368" s="261"/>
      <c r="H368" s="261"/>
      <c r="I368" s="273"/>
      <c r="J368" s="200" t="s">
        <v>45</v>
      </c>
      <c r="K368" s="267"/>
      <c r="L368" s="206"/>
    </row>
    <row r="369" spans="2:12" ht="15" thickBot="1" x14ac:dyDescent="0.35">
      <c r="B369" s="267"/>
      <c r="C369" s="270"/>
      <c r="D369" s="270"/>
      <c r="E369" s="206" t="s">
        <v>47</v>
      </c>
      <c r="F369" s="167">
        <v>0</v>
      </c>
      <c r="G369" s="261"/>
      <c r="H369" s="261"/>
      <c r="I369" s="273"/>
      <c r="J369" s="200" t="s">
        <v>45</v>
      </c>
      <c r="K369" s="267"/>
      <c r="L369" s="206"/>
    </row>
    <row r="370" spans="2:12" ht="15" thickBot="1" x14ac:dyDescent="0.35">
      <c r="B370" s="267"/>
      <c r="C370" s="270"/>
      <c r="D370" s="270"/>
      <c r="E370" s="206" t="s">
        <v>39</v>
      </c>
      <c r="F370" s="167">
        <v>0</v>
      </c>
      <c r="G370" s="261"/>
      <c r="H370" s="261"/>
      <c r="I370" s="273"/>
      <c r="J370" s="200" t="s">
        <v>45</v>
      </c>
      <c r="K370" s="267"/>
      <c r="L370" s="206"/>
    </row>
    <row r="371" spans="2:12" ht="15" thickBot="1" x14ac:dyDescent="0.35">
      <c r="B371" s="267"/>
      <c r="C371" s="270"/>
      <c r="D371" s="270"/>
      <c r="E371" s="206" t="s">
        <v>40</v>
      </c>
      <c r="F371" s="167">
        <v>0</v>
      </c>
      <c r="G371" s="261"/>
      <c r="H371" s="261"/>
      <c r="I371" s="273"/>
      <c r="J371" s="200" t="s">
        <v>45</v>
      </c>
      <c r="K371" s="267"/>
      <c r="L371" s="206"/>
    </row>
    <row r="372" spans="2:12" ht="15" thickBot="1" x14ac:dyDescent="0.35">
      <c r="B372" s="306"/>
      <c r="C372" s="271"/>
      <c r="D372" s="271"/>
      <c r="E372" s="207" t="s">
        <v>41</v>
      </c>
      <c r="F372" s="208">
        <v>0</v>
      </c>
      <c r="G372" s="261"/>
      <c r="H372" s="262"/>
      <c r="I372" s="273"/>
      <c r="J372" s="209" t="s">
        <v>45</v>
      </c>
      <c r="K372" s="267"/>
      <c r="L372" s="210"/>
    </row>
    <row r="373" spans="2:12" ht="15.6" thickTop="1" thickBot="1" x14ac:dyDescent="0.35">
      <c r="B373" s="257" t="s">
        <v>319</v>
      </c>
      <c r="C373" s="250" t="s">
        <v>146</v>
      </c>
      <c r="D373" s="294" t="s">
        <v>267</v>
      </c>
      <c r="E373" s="99" t="s">
        <v>35</v>
      </c>
      <c r="F373" s="98">
        <v>0</v>
      </c>
      <c r="G373" s="253">
        <f>(F373+F374+F375+F376+F377+F378+F379)</f>
        <v>957142.41999999993</v>
      </c>
      <c r="H373" s="254">
        <f>G373</f>
        <v>957142.41999999993</v>
      </c>
      <c r="I373" s="255">
        <f>H373/4.4536</f>
        <v>214914.32099874259</v>
      </c>
      <c r="J373" s="23" t="s">
        <v>105</v>
      </c>
      <c r="K373" s="257"/>
      <c r="L373" s="4"/>
    </row>
    <row r="374" spans="2:12" ht="15" thickBot="1" x14ac:dyDescent="0.35">
      <c r="B374" s="249"/>
      <c r="C374" s="251"/>
      <c r="D374" s="294"/>
      <c r="E374" s="5" t="s">
        <v>36</v>
      </c>
      <c r="F374" s="47">
        <v>32650</v>
      </c>
      <c r="G374" s="254"/>
      <c r="H374" s="254"/>
      <c r="I374" s="256"/>
      <c r="J374" s="23" t="s">
        <v>45</v>
      </c>
      <c r="K374" s="249"/>
      <c r="L374" s="4"/>
    </row>
    <row r="375" spans="2:12" ht="15" thickBot="1" x14ac:dyDescent="0.35">
      <c r="B375" s="249"/>
      <c r="C375" s="251"/>
      <c r="D375" s="294"/>
      <c r="E375" s="4" t="s">
        <v>37</v>
      </c>
      <c r="F375" s="47">
        <v>200000</v>
      </c>
      <c r="G375" s="254"/>
      <c r="H375" s="254"/>
      <c r="I375" s="256"/>
      <c r="J375" s="155" t="s">
        <v>45</v>
      </c>
      <c r="K375" s="249"/>
      <c r="L375" s="4"/>
    </row>
    <row r="376" spans="2:12" ht="15" thickBot="1" x14ac:dyDescent="0.35">
      <c r="B376" s="249"/>
      <c r="C376" s="251"/>
      <c r="D376" s="294"/>
      <c r="E376" s="36" t="s">
        <v>47</v>
      </c>
      <c r="F376" s="32">
        <v>328604.42</v>
      </c>
      <c r="G376" s="254"/>
      <c r="H376" s="254"/>
      <c r="I376" s="256"/>
      <c r="J376" s="155" t="s">
        <v>45</v>
      </c>
      <c r="K376" s="249"/>
      <c r="L376" s="4"/>
    </row>
    <row r="377" spans="2:12" ht="15" thickBot="1" x14ac:dyDescent="0.35">
      <c r="B377" s="249"/>
      <c r="C377" s="251"/>
      <c r="D377" s="294"/>
      <c r="E377" s="4" t="s">
        <v>39</v>
      </c>
      <c r="F377" s="47">
        <v>152000</v>
      </c>
      <c r="G377" s="254"/>
      <c r="H377" s="254"/>
      <c r="I377" s="256"/>
      <c r="J377" s="155" t="s">
        <v>45</v>
      </c>
      <c r="K377" s="249"/>
      <c r="L377" s="4"/>
    </row>
    <row r="378" spans="2:12" ht="15" thickBot="1" x14ac:dyDescent="0.35">
      <c r="B378" s="249"/>
      <c r="C378" s="251"/>
      <c r="D378" s="294"/>
      <c r="E378" s="4" t="s">
        <v>40</v>
      </c>
      <c r="F378" s="47">
        <v>243888</v>
      </c>
      <c r="G378" s="254"/>
      <c r="H378" s="254"/>
      <c r="I378" s="256"/>
      <c r="J378" s="155" t="s">
        <v>45</v>
      </c>
      <c r="K378" s="249"/>
      <c r="L378" s="4"/>
    </row>
    <row r="379" spans="2:12" ht="15" thickBot="1" x14ac:dyDescent="0.35">
      <c r="B379" s="258"/>
      <c r="C379" s="252"/>
      <c r="D379" s="294"/>
      <c r="E379" s="94" t="s">
        <v>41</v>
      </c>
      <c r="F379" s="108">
        <v>0</v>
      </c>
      <c r="G379" s="254"/>
      <c r="H379" s="254"/>
      <c r="I379" s="256"/>
      <c r="J379" s="155" t="s">
        <v>45</v>
      </c>
      <c r="K379" s="258"/>
      <c r="L379" s="97"/>
    </row>
    <row r="380" spans="2:12" ht="15" customHeight="1" thickTop="1" thickBot="1" x14ac:dyDescent="0.35">
      <c r="B380" s="257" t="s">
        <v>147</v>
      </c>
      <c r="C380" s="251" t="s">
        <v>175</v>
      </c>
      <c r="D380" s="257" t="s">
        <v>92</v>
      </c>
      <c r="E380" s="99" t="s">
        <v>35</v>
      </c>
      <c r="F380" s="47">
        <v>0</v>
      </c>
      <c r="G380" s="253">
        <f>(F380+F381+F382+F383+F384+F385+F386)</f>
        <v>0</v>
      </c>
      <c r="H380" s="253">
        <f>G380</f>
        <v>0</v>
      </c>
      <c r="I380" s="255">
        <f>H380/4.4536</f>
        <v>0</v>
      </c>
      <c r="J380" s="23" t="s">
        <v>105</v>
      </c>
      <c r="K380" s="257" t="s">
        <v>145</v>
      </c>
      <c r="L380" s="16"/>
    </row>
    <row r="381" spans="2:12" ht="15" thickBot="1" x14ac:dyDescent="0.35">
      <c r="B381" s="249"/>
      <c r="C381" s="251"/>
      <c r="D381" s="249"/>
      <c r="E381" s="17" t="s">
        <v>36</v>
      </c>
      <c r="F381" s="47">
        <v>0</v>
      </c>
      <c r="G381" s="254"/>
      <c r="H381" s="254"/>
      <c r="I381" s="256"/>
      <c r="J381" s="23" t="s">
        <v>105</v>
      </c>
      <c r="K381" s="249"/>
      <c r="L381" s="16"/>
    </row>
    <row r="382" spans="2:12" ht="15" thickBot="1" x14ac:dyDescent="0.35">
      <c r="B382" s="249"/>
      <c r="C382" s="251"/>
      <c r="D382" s="249"/>
      <c r="E382" s="16" t="s">
        <v>37</v>
      </c>
      <c r="F382" s="47">
        <v>0</v>
      </c>
      <c r="G382" s="254"/>
      <c r="H382" s="254"/>
      <c r="I382" s="256"/>
      <c r="J382" s="23" t="s">
        <v>105</v>
      </c>
      <c r="K382" s="249"/>
      <c r="L382" s="16"/>
    </row>
    <row r="383" spans="2:12" ht="15" thickBot="1" x14ac:dyDescent="0.35">
      <c r="B383" s="249"/>
      <c r="C383" s="251"/>
      <c r="D383" s="249"/>
      <c r="E383" s="36" t="s">
        <v>47</v>
      </c>
      <c r="F383" s="32">
        <v>0</v>
      </c>
      <c r="G383" s="254"/>
      <c r="H383" s="254"/>
      <c r="I383" s="256"/>
      <c r="J383" s="23" t="s">
        <v>105</v>
      </c>
      <c r="K383" s="249"/>
      <c r="L383" s="16"/>
    </row>
    <row r="384" spans="2:12" ht="15" thickBot="1" x14ac:dyDescent="0.35">
      <c r="B384" s="249"/>
      <c r="C384" s="251"/>
      <c r="D384" s="249"/>
      <c r="E384" s="16" t="s">
        <v>39</v>
      </c>
      <c r="F384" s="47">
        <v>0</v>
      </c>
      <c r="G384" s="254"/>
      <c r="H384" s="254"/>
      <c r="I384" s="256"/>
      <c r="J384" s="23" t="s">
        <v>105</v>
      </c>
      <c r="K384" s="249"/>
      <c r="L384" s="16"/>
    </row>
    <row r="385" spans="2:12" ht="15" thickBot="1" x14ac:dyDescent="0.35">
      <c r="B385" s="249"/>
      <c r="C385" s="251"/>
      <c r="D385" s="249"/>
      <c r="E385" s="16" t="s">
        <v>40</v>
      </c>
      <c r="F385" s="47">
        <v>0</v>
      </c>
      <c r="G385" s="254"/>
      <c r="H385" s="254"/>
      <c r="I385" s="256"/>
      <c r="J385" s="23" t="s">
        <v>105</v>
      </c>
      <c r="K385" s="249"/>
      <c r="L385" s="16"/>
    </row>
    <row r="386" spans="2:12" ht="15" thickBot="1" x14ac:dyDescent="0.35">
      <c r="B386" s="258"/>
      <c r="C386" s="251"/>
      <c r="D386" s="249"/>
      <c r="E386" s="94" t="s">
        <v>41</v>
      </c>
      <c r="F386" s="95">
        <v>0</v>
      </c>
      <c r="G386" s="259"/>
      <c r="H386" s="254"/>
      <c r="I386" s="268"/>
      <c r="J386" s="96" t="s">
        <v>105</v>
      </c>
      <c r="K386" s="258"/>
      <c r="L386" s="94"/>
    </row>
    <row r="387" spans="2:12" s="176" customFormat="1" ht="58.5" customHeight="1" thickTop="1" thickBot="1" x14ac:dyDescent="0.35">
      <c r="B387" s="201" t="s">
        <v>320</v>
      </c>
      <c r="C387" s="211" t="s">
        <v>350</v>
      </c>
      <c r="D387" s="215" t="s">
        <v>88</v>
      </c>
      <c r="E387" s="204" t="s">
        <v>48</v>
      </c>
      <c r="F387" s="370">
        <v>1626016.26</v>
      </c>
      <c r="G387" s="371"/>
      <c r="H387" s="212">
        <f t="shared" ref="H387" si="37">F387*1</f>
        <v>1626016.26</v>
      </c>
      <c r="I387" s="178">
        <f t="shared" ref="I387" si="38">F387/4.4536</f>
        <v>365101.54930842464</v>
      </c>
      <c r="J387" s="213" t="s">
        <v>46</v>
      </c>
      <c r="K387" s="199"/>
      <c r="L387" s="214"/>
    </row>
  </sheetData>
  <mergeCells count="390">
    <mergeCell ref="L162:L175"/>
    <mergeCell ref="F222:G222"/>
    <mergeCell ref="F216:G216"/>
    <mergeCell ref="F217:G217"/>
    <mergeCell ref="F218:G218"/>
    <mergeCell ref="F219:G219"/>
    <mergeCell ref="F220:G220"/>
    <mergeCell ref="I141:I147"/>
    <mergeCell ref="H141:H147"/>
    <mergeCell ref="L141:L147"/>
    <mergeCell ref="L11:L17"/>
    <mergeCell ref="L25:L31"/>
    <mergeCell ref="L39:L45"/>
    <mergeCell ref="L53:L59"/>
    <mergeCell ref="F90:G90"/>
    <mergeCell ref="F91:G91"/>
    <mergeCell ref="L90:L91"/>
    <mergeCell ref="L134:L140"/>
    <mergeCell ref="F387:G387"/>
    <mergeCell ref="F197:G197"/>
    <mergeCell ref="F98:G98"/>
    <mergeCell ref="F239:G239"/>
    <mergeCell ref="G127:G133"/>
    <mergeCell ref="F240:G240"/>
    <mergeCell ref="F241:G241"/>
    <mergeCell ref="B141:B147"/>
    <mergeCell ref="C141:C147"/>
    <mergeCell ref="D141:D147"/>
    <mergeCell ref="C169:C175"/>
    <mergeCell ref="D169:D175"/>
    <mergeCell ref="F204:G204"/>
    <mergeCell ref="F205:G205"/>
    <mergeCell ref="F206:G206"/>
    <mergeCell ref="F207:G207"/>
    <mergeCell ref="F208:G208"/>
    <mergeCell ref="F118:G118"/>
    <mergeCell ref="G148:G154"/>
    <mergeCell ref="B261:B267"/>
    <mergeCell ref="C261:C267"/>
    <mergeCell ref="D261:D267"/>
    <mergeCell ref="G261:G267"/>
    <mergeCell ref="B254:B260"/>
    <mergeCell ref="F79:G79"/>
    <mergeCell ref="F78:G78"/>
    <mergeCell ref="F77:G77"/>
    <mergeCell ref="F231:G231"/>
    <mergeCell ref="G169:G175"/>
    <mergeCell ref="F102:G102"/>
    <mergeCell ref="F100:G100"/>
    <mergeCell ref="F89:G89"/>
    <mergeCell ref="F92:G92"/>
    <mergeCell ref="F93:G93"/>
    <mergeCell ref="B223:L223"/>
    <mergeCell ref="F224:G224"/>
    <mergeCell ref="F225:G225"/>
    <mergeCell ref="F200:G200"/>
    <mergeCell ref="F201:G201"/>
    <mergeCell ref="F202:G202"/>
    <mergeCell ref="F203:G203"/>
    <mergeCell ref="B134:B140"/>
    <mergeCell ref="B127:B133"/>
    <mergeCell ref="C127:C133"/>
    <mergeCell ref="D127:D133"/>
    <mergeCell ref="F221:G221"/>
    <mergeCell ref="G141:G147"/>
    <mergeCell ref="G190:G196"/>
    <mergeCell ref="G39:G45"/>
    <mergeCell ref="H39:H45"/>
    <mergeCell ref="C134:C140"/>
    <mergeCell ref="F124:G124"/>
    <mergeCell ref="F86:G86"/>
    <mergeCell ref="F87:G87"/>
    <mergeCell ref="F103:G103"/>
    <mergeCell ref="F104:G104"/>
    <mergeCell ref="F110:G110"/>
    <mergeCell ref="F111:G111"/>
    <mergeCell ref="B126:L126"/>
    <mergeCell ref="F120:G120"/>
    <mergeCell ref="F125:G125"/>
    <mergeCell ref="F122:G122"/>
    <mergeCell ref="B121:L121"/>
    <mergeCell ref="D134:D140"/>
    <mergeCell ref="G134:G140"/>
    <mergeCell ref="F80:G80"/>
    <mergeCell ref="F114:G114"/>
    <mergeCell ref="F115:G115"/>
    <mergeCell ref="F116:G116"/>
    <mergeCell ref="I134:I140"/>
    <mergeCell ref="F97:G97"/>
    <mergeCell ref="F119:G119"/>
    <mergeCell ref="H148:H154"/>
    <mergeCell ref="H155:H161"/>
    <mergeCell ref="B199:L199"/>
    <mergeCell ref="D190:D196"/>
    <mergeCell ref="I162:I168"/>
    <mergeCell ref="C162:C168"/>
    <mergeCell ref="B162:B168"/>
    <mergeCell ref="H162:H168"/>
    <mergeCell ref="I155:I161"/>
    <mergeCell ref="G176:G182"/>
    <mergeCell ref="H176:H182"/>
    <mergeCell ref="I176:I182"/>
    <mergeCell ref="B169:B175"/>
    <mergeCell ref="I169:I175"/>
    <mergeCell ref="B176:B182"/>
    <mergeCell ref="C176:C182"/>
    <mergeCell ref="D176:D182"/>
    <mergeCell ref="G183:G189"/>
    <mergeCell ref="H183:H189"/>
    <mergeCell ref="I183:I189"/>
    <mergeCell ref="G155:G161"/>
    <mergeCell ref="B198:L198"/>
    <mergeCell ref="H169:H175"/>
    <mergeCell ref="L156:L161"/>
    <mergeCell ref="F233:G233"/>
    <mergeCell ref="F235:G235"/>
    <mergeCell ref="F236:G236"/>
    <mergeCell ref="B238:L238"/>
    <mergeCell ref="F209:G209"/>
    <mergeCell ref="F210:G210"/>
    <mergeCell ref="F211:G211"/>
    <mergeCell ref="F212:G212"/>
    <mergeCell ref="B232:L232"/>
    <mergeCell ref="F213:G213"/>
    <mergeCell ref="F214:G214"/>
    <mergeCell ref="F215:G215"/>
    <mergeCell ref="F226:G226"/>
    <mergeCell ref="F227:G227"/>
    <mergeCell ref="F228:G228"/>
    <mergeCell ref="F229:G229"/>
    <mergeCell ref="F230:G230"/>
    <mergeCell ref="F242:G242"/>
    <mergeCell ref="F243:G243"/>
    <mergeCell ref="F244:G244"/>
    <mergeCell ref="L324:L330"/>
    <mergeCell ref="D317:D323"/>
    <mergeCell ref="G317:G323"/>
    <mergeCell ref="H317:H323"/>
    <mergeCell ref="K317:K323"/>
    <mergeCell ref="I254:I260"/>
    <mergeCell ref="K254:K260"/>
    <mergeCell ref="I261:I267"/>
    <mergeCell ref="I247:I253"/>
    <mergeCell ref="H247:H253"/>
    <mergeCell ref="K247:K253"/>
    <mergeCell ref="D247:D253"/>
    <mergeCell ref="G247:G253"/>
    <mergeCell ref="L317:L323"/>
    <mergeCell ref="L247:L253"/>
    <mergeCell ref="L254:L260"/>
    <mergeCell ref="L310:L316"/>
    <mergeCell ref="F245:G245"/>
    <mergeCell ref="B10:D10"/>
    <mergeCell ref="J10:L10"/>
    <mergeCell ref="L331:L337"/>
    <mergeCell ref="B275:B281"/>
    <mergeCell ref="B282:B288"/>
    <mergeCell ref="C282:C288"/>
    <mergeCell ref="D282:D288"/>
    <mergeCell ref="G282:G288"/>
    <mergeCell ref="H282:H288"/>
    <mergeCell ref="I282:I288"/>
    <mergeCell ref="K282:K288"/>
    <mergeCell ref="K331:K337"/>
    <mergeCell ref="C310:C316"/>
    <mergeCell ref="D310:D316"/>
    <mergeCell ref="G310:G316"/>
    <mergeCell ref="D275:D281"/>
    <mergeCell ref="G275:G281"/>
    <mergeCell ref="K275:K281"/>
    <mergeCell ref="G289:G295"/>
    <mergeCell ref="K289:K295"/>
    <mergeCell ref="C296:C302"/>
    <mergeCell ref="D296:D302"/>
    <mergeCell ref="G303:G309"/>
    <mergeCell ref="C303:C309"/>
    <mergeCell ref="C39:C45"/>
    <mergeCell ref="D39:D45"/>
    <mergeCell ref="D3:J4"/>
    <mergeCell ref="K53:K59"/>
    <mergeCell ref="B60:B66"/>
    <mergeCell ref="C60:C66"/>
    <mergeCell ref="D60:D66"/>
    <mergeCell ref="G60:G66"/>
    <mergeCell ref="G53:G59"/>
    <mergeCell ref="C53:C59"/>
    <mergeCell ref="B53:B59"/>
    <mergeCell ref="G32:G38"/>
    <mergeCell ref="C32:C38"/>
    <mergeCell ref="D53:D59"/>
    <mergeCell ref="B9:L9"/>
    <mergeCell ref="B11:B17"/>
    <mergeCell ref="C11:C17"/>
    <mergeCell ref="G11:G17"/>
    <mergeCell ref="B18:B24"/>
    <mergeCell ref="C18:C24"/>
    <mergeCell ref="E7:I7"/>
    <mergeCell ref="E8:I8"/>
    <mergeCell ref="I32:I38"/>
    <mergeCell ref="I53:I59"/>
    <mergeCell ref="F85:G85"/>
    <mergeCell ref="F101:G101"/>
    <mergeCell ref="F72:G72"/>
    <mergeCell ref="B88:L88"/>
    <mergeCell ref="B106:L106"/>
    <mergeCell ref="F73:G73"/>
    <mergeCell ref="F74:G74"/>
    <mergeCell ref="H32:H38"/>
    <mergeCell ref="H53:H59"/>
    <mergeCell ref="F81:G81"/>
    <mergeCell ref="F82:G82"/>
    <mergeCell ref="F83:G83"/>
    <mergeCell ref="F70:G70"/>
    <mergeCell ref="F94:G94"/>
    <mergeCell ref="F95:G95"/>
    <mergeCell ref="K68:K74"/>
    <mergeCell ref="B39:B45"/>
    <mergeCell ref="H60:H66"/>
    <mergeCell ref="I60:I66"/>
    <mergeCell ref="B67:L67"/>
    <mergeCell ref="I39:I45"/>
    <mergeCell ref="K39:K45"/>
    <mergeCell ref="B96:L96"/>
    <mergeCell ref="F68:G68"/>
    <mergeCell ref="H324:H330"/>
    <mergeCell ref="C324:C330"/>
    <mergeCell ref="C275:C281"/>
    <mergeCell ref="K261:K267"/>
    <mergeCell ref="B352:B358"/>
    <mergeCell ref="C352:C358"/>
    <mergeCell ref="D352:D358"/>
    <mergeCell ref="G352:G358"/>
    <mergeCell ref="B310:B316"/>
    <mergeCell ref="G296:G302"/>
    <mergeCell ref="B289:B295"/>
    <mergeCell ref="C289:C295"/>
    <mergeCell ref="D303:D309"/>
    <mergeCell ref="B268:B274"/>
    <mergeCell ref="C268:C274"/>
    <mergeCell ref="D268:D274"/>
    <mergeCell ref="G268:G274"/>
    <mergeCell ref="K268:K274"/>
    <mergeCell ref="I331:I337"/>
    <mergeCell ref="B317:B323"/>
    <mergeCell ref="K303:K309"/>
    <mergeCell ref="C317:C323"/>
    <mergeCell ref="I352:I358"/>
    <mergeCell ref="I359:I365"/>
    <mergeCell ref="I268:I274"/>
    <mergeCell ref="D366:D372"/>
    <mergeCell ref="G338:G344"/>
    <mergeCell ref="D338:D344"/>
    <mergeCell ref="I338:I344"/>
    <mergeCell ref="I317:I323"/>
    <mergeCell ref="K359:K365"/>
    <mergeCell ref="D345:D351"/>
    <mergeCell ref="G345:G351"/>
    <mergeCell ref="K345:K351"/>
    <mergeCell ref="H268:H274"/>
    <mergeCell ref="H275:H281"/>
    <mergeCell ref="H289:H295"/>
    <mergeCell ref="K324:K330"/>
    <mergeCell ref="D324:D330"/>
    <mergeCell ref="G324:G330"/>
    <mergeCell ref="I310:I316"/>
    <mergeCell ref="D289:D295"/>
    <mergeCell ref="K296:K302"/>
    <mergeCell ref="I324:I330"/>
    <mergeCell ref="H303:H309"/>
    <mergeCell ref="H310:H316"/>
    <mergeCell ref="B373:B379"/>
    <mergeCell ref="C373:C379"/>
    <mergeCell ref="D373:D379"/>
    <mergeCell ref="G373:G379"/>
    <mergeCell ref="C155:C161"/>
    <mergeCell ref="B155:B161"/>
    <mergeCell ref="B331:B337"/>
    <mergeCell ref="C331:C337"/>
    <mergeCell ref="D331:D337"/>
    <mergeCell ref="G331:G337"/>
    <mergeCell ref="B296:B302"/>
    <mergeCell ref="B303:B309"/>
    <mergeCell ref="B324:B330"/>
    <mergeCell ref="B338:B344"/>
    <mergeCell ref="C338:C344"/>
    <mergeCell ref="B345:B351"/>
    <mergeCell ref="C345:C351"/>
    <mergeCell ref="B183:B189"/>
    <mergeCell ref="C183:C189"/>
    <mergeCell ref="D183:D189"/>
    <mergeCell ref="B366:B372"/>
    <mergeCell ref="C254:C260"/>
    <mergeCell ref="D254:D260"/>
    <mergeCell ref="G254:G260"/>
    <mergeCell ref="H254:H260"/>
    <mergeCell ref="H261:H267"/>
    <mergeCell ref="I127:I133"/>
    <mergeCell ref="K127:K133"/>
    <mergeCell ref="K134:K140"/>
    <mergeCell ref="I275:I281"/>
    <mergeCell ref="B246:L246"/>
    <mergeCell ref="B247:B253"/>
    <mergeCell ref="C247:C253"/>
    <mergeCell ref="K141:K147"/>
    <mergeCell ref="D155:D161"/>
    <mergeCell ref="I148:I154"/>
    <mergeCell ref="B148:B154"/>
    <mergeCell ref="C148:C154"/>
    <mergeCell ref="D148:D154"/>
    <mergeCell ref="I190:I196"/>
    <mergeCell ref="C190:C196"/>
    <mergeCell ref="D162:D168"/>
    <mergeCell ref="G162:G168"/>
    <mergeCell ref="H190:H196"/>
    <mergeCell ref="B190:B196"/>
    <mergeCell ref="L176:L182"/>
    <mergeCell ref="F237:G237"/>
    <mergeCell ref="F234:G234"/>
    <mergeCell ref="G18:G24"/>
    <mergeCell ref="K18:K24"/>
    <mergeCell ref="I25:I31"/>
    <mergeCell ref="I11:I17"/>
    <mergeCell ref="D32:D38"/>
    <mergeCell ref="H25:H31"/>
    <mergeCell ref="B32:B38"/>
    <mergeCell ref="H127:H133"/>
    <mergeCell ref="H134:H140"/>
    <mergeCell ref="F117:G117"/>
    <mergeCell ref="F123:G123"/>
    <mergeCell ref="D124:D125"/>
    <mergeCell ref="F69:G69"/>
    <mergeCell ref="F71:G71"/>
    <mergeCell ref="B75:L75"/>
    <mergeCell ref="F76:G76"/>
    <mergeCell ref="B84:L84"/>
    <mergeCell ref="B99:L99"/>
    <mergeCell ref="B113:L113"/>
    <mergeCell ref="F105:G105"/>
    <mergeCell ref="F107:G107"/>
    <mergeCell ref="F108:G108"/>
    <mergeCell ref="F109:G109"/>
    <mergeCell ref="F112:G112"/>
    <mergeCell ref="H380:H386"/>
    <mergeCell ref="I380:I386"/>
    <mergeCell ref="C366:C372"/>
    <mergeCell ref="G366:G372"/>
    <mergeCell ref="I366:I372"/>
    <mergeCell ref="I373:I379"/>
    <mergeCell ref="H373:H379"/>
    <mergeCell ref="K11:K17"/>
    <mergeCell ref="B46:B52"/>
    <mergeCell ref="C46:C52"/>
    <mergeCell ref="D46:D52"/>
    <mergeCell ref="G46:G52"/>
    <mergeCell ref="H46:H52"/>
    <mergeCell ref="I46:I52"/>
    <mergeCell ref="K46:K52"/>
    <mergeCell ref="G25:G31"/>
    <mergeCell ref="B25:B31"/>
    <mergeCell ref="C25:C31"/>
    <mergeCell ref="D11:D17"/>
    <mergeCell ref="D18:D24"/>
    <mergeCell ref="D25:D31"/>
    <mergeCell ref="I18:I24"/>
    <mergeCell ref="H11:H17"/>
    <mergeCell ref="H18:H24"/>
    <mergeCell ref="B359:B365"/>
    <mergeCell ref="C359:C365"/>
    <mergeCell ref="D359:D365"/>
    <mergeCell ref="G359:G365"/>
    <mergeCell ref="I345:I351"/>
    <mergeCell ref="K380:K386"/>
    <mergeCell ref="H359:H365"/>
    <mergeCell ref="H366:H372"/>
    <mergeCell ref="I289:I295"/>
    <mergeCell ref="I296:I302"/>
    <mergeCell ref="I303:I309"/>
    <mergeCell ref="H296:H302"/>
    <mergeCell ref="H331:H337"/>
    <mergeCell ref="K373:K379"/>
    <mergeCell ref="K366:K372"/>
    <mergeCell ref="K352:K358"/>
    <mergeCell ref="H338:H344"/>
    <mergeCell ref="H345:H351"/>
    <mergeCell ref="H352:H358"/>
    <mergeCell ref="K338:K344"/>
    <mergeCell ref="B380:B386"/>
    <mergeCell ref="C380:C386"/>
    <mergeCell ref="D380:D386"/>
    <mergeCell ref="G380:G386"/>
  </mergeCells>
  <hyperlinks>
    <hyperlink ref="D7" location="_ftn1" display="_ftn1"/>
    <hyperlink ref="E7" location="_ftn2" display="_ftn2"/>
    <hyperlink ref="J7" location="_ftn3" display="_ftn3"/>
    <hyperlink ref="K7" location="_ftn4" display="_ftn4"/>
    <hyperlink ref="L7" location="_ftn5" display="_ftn5"/>
  </hyperlinks>
  <printOptions horizontalCentered="1"/>
  <pageMargins left="0.31496062992125984" right="0.31496062992125984" top="0" bottom="0" header="0" footer="0"/>
  <pageSetup paperSize="9" scale="68" fitToHeight="0" orientation="landscape" r:id="rId1"/>
  <rowBreaks count="7" manualBreakCount="7">
    <brk id="52" min="1" max="10" man="1"/>
    <brk id="66" min="1" max="10" man="1"/>
    <brk id="100" min="1" max="10" man="1"/>
    <brk id="120" min="1" max="10" man="1"/>
    <brk id="161" min="1" max="10" man="1"/>
    <brk id="294" min="1" max="11" man="1"/>
    <brk id="351" min="1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S12"/>
  <sheetViews>
    <sheetView workbookViewId="0">
      <selection activeCell="R7" sqref="R7:S7"/>
    </sheetView>
  </sheetViews>
  <sheetFormatPr defaultRowHeight="14.4" x14ac:dyDescent="0.3"/>
  <sheetData>
    <row r="1" spans="3:19" ht="15" thickBot="1" x14ac:dyDescent="0.35"/>
    <row r="2" spans="3:19" ht="15" thickBot="1" x14ac:dyDescent="0.35">
      <c r="C2" s="314">
        <v>406504.07</v>
      </c>
      <c r="D2" s="315"/>
      <c r="F2" s="314">
        <v>1050000</v>
      </c>
      <c r="G2" s="315"/>
      <c r="I2" s="314">
        <v>14314520.32</v>
      </c>
      <c r="J2" s="315"/>
      <c r="L2" s="314">
        <v>3405975.47</v>
      </c>
      <c r="M2" s="315"/>
      <c r="O2" s="314">
        <v>3252032.52</v>
      </c>
      <c r="P2" s="315"/>
      <c r="R2" s="289">
        <v>1626016.26</v>
      </c>
      <c r="S2" s="290"/>
    </row>
    <row r="3" spans="3:19" ht="15" thickBot="1" x14ac:dyDescent="0.35">
      <c r="C3" s="314">
        <v>772357.72</v>
      </c>
      <c r="D3" s="315"/>
      <c r="F3" s="314">
        <v>450000</v>
      </c>
      <c r="G3" s="315"/>
      <c r="I3" s="389">
        <v>35084658.539999999</v>
      </c>
      <c r="J3" s="390"/>
      <c r="L3" s="314">
        <v>9381097.5600000005</v>
      </c>
      <c r="M3" s="315"/>
      <c r="O3" s="314">
        <v>1829268.29</v>
      </c>
      <c r="P3" s="315"/>
      <c r="R3" s="289">
        <v>1626017.26</v>
      </c>
      <c r="S3" s="290"/>
    </row>
    <row r="4" spans="3:19" ht="15" thickBot="1" x14ac:dyDescent="0.35">
      <c r="C4" s="328">
        <v>813008.13</v>
      </c>
      <c r="D4" s="329"/>
      <c r="F4" s="387">
        <f>SUM(F2:G3)</f>
        <v>1500000</v>
      </c>
      <c r="G4" s="388"/>
      <c r="I4" s="391">
        <v>4889186.99</v>
      </c>
      <c r="J4" s="392"/>
      <c r="L4" s="314">
        <v>8707060.0899999999</v>
      </c>
      <c r="M4" s="315"/>
      <c r="O4" s="314">
        <v>1829268.29</v>
      </c>
      <c r="P4" s="315"/>
      <c r="R4" s="289">
        <v>1626017.26</v>
      </c>
      <c r="S4" s="290"/>
    </row>
    <row r="5" spans="3:19" ht="15" thickBot="1" x14ac:dyDescent="0.35">
      <c r="C5" s="328">
        <v>813008.13</v>
      </c>
      <c r="D5" s="329"/>
      <c r="F5" s="393">
        <f>F4*1.23</f>
        <v>1845000</v>
      </c>
      <c r="G5" s="393"/>
      <c r="I5" s="389">
        <v>58079945.469999999</v>
      </c>
      <c r="J5" s="390"/>
      <c r="L5" s="387">
        <f>SUM(L2:M4)</f>
        <v>21494133.120000001</v>
      </c>
      <c r="M5" s="388"/>
      <c r="O5" s="314">
        <v>1219512.2</v>
      </c>
      <c r="P5" s="315"/>
      <c r="R5" s="289">
        <v>1626017.26</v>
      </c>
      <c r="S5" s="290"/>
    </row>
    <row r="6" spans="3:19" ht="15" thickBot="1" x14ac:dyDescent="0.35">
      <c r="C6" s="394">
        <v>1212642.28</v>
      </c>
      <c r="D6" s="395"/>
      <c r="I6" s="314">
        <v>5972604.6200000001</v>
      </c>
      <c r="J6" s="315"/>
      <c r="L6" s="386">
        <f>L5*1.23</f>
        <v>26437783.737600002</v>
      </c>
      <c r="M6" s="386"/>
      <c r="O6" s="387">
        <f>SUM(O2:P5)</f>
        <v>8130081.3000000007</v>
      </c>
      <c r="P6" s="388"/>
      <c r="R6" s="387">
        <f>SUM(R2:S5)</f>
        <v>6504068.04</v>
      </c>
      <c r="S6" s="388"/>
    </row>
    <row r="7" spans="3:19" ht="15" thickBot="1" x14ac:dyDescent="0.35">
      <c r="C7" s="314">
        <v>609756.1</v>
      </c>
      <c r="D7" s="315"/>
      <c r="I7" s="387">
        <f>SUM(I2:J6)</f>
        <v>118340915.94</v>
      </c>
      <c r="J7" s="388"/>
      <c r="O7" s="386">
        <f>O6*1.23</f>
        <v>9999999.9990000017</v>
      </c>
      <c r="P7" s="386"/>
      <c r="R7" s="386">
        <f>R6*1.23</f>
        <v>8000003.6891999999</v>
      </c>
      <c r="S7" s="386"/>
    </row>
    <row r="8" spans="3:19" ht="15" thickBot="1" x14ac:dyDescent="0.35">
      <c r="C8" s="314">
        <v>1081300.81</v>
      </c>
      <c r="D8" s="315"/>
      <c r="I8" s="386">
        <f>I7*1.23</f>
        <v>145559326.60620001</v>
      </c>
      <c r="J8" s="386"/>
    </row>
    <row r="9" spans="3:19" ht="15" thickBot="1" x14ac:dyDescent="0.35">
      <c r="C9" s="314">
        <v>609756.1</v>
      </c>
      <c r="D9" s="315"/>
    </row>
    <row r="10" spans="3:19" ht="15" thickBot="1" x14ac:dyDescent="0.35">
      <c r="C10" s="314">
        <v>81300.81</v>
      </c>
      <c r="D10" s="315"/>
    </row>
    <row r="11" spans="3:19" x14ac:dyDescent="0.3">
      <c r="C11" s="387">
        <f>SUM(C2:D10)</f>
        <v>6399634.1499999994</v>
      </c>
      <c r="D11" s="388"/>
    </row>
    <row r="12" spans="3:19" x14ac:dyDescent="0.3">
      <c r="C12" s="393">
        <f>C11*1.23</f>
        <v>7871550.0044999989</v>
      </c>
      <c r="D12" s="393"/>
    </row>
  </sheetData>
  <mergeCells count="39">
    <mergeCell ref="C6:D6"/>
    <mergeCell ref="C7:D7"/>
    <mergeCell ref="F2:G2"/>
    <mergeCell ref="F3:G3"/>
    <mergeCell ref="F4:G4"/>
    <mergeCell ref="F5:G5"/>
    <mergeCell ref="C2:D2"/>
    <mergeCell ref="C3:D3"/>
    <mergeCell ref="C4:D4"/>
    <mergeCell ref="C5:D5"/>
    <mergeCell ref="C8:D8"/>
    <mergeCell ref="C9:D9"/>
    <mergeCell ref="C10:D10"/>
    <mergeCell ref="C11:D11"/>
    <mergeCell ref="C12:D12"/>
    <mergeCell ref="I8:J8"/>
    <mergeCell ref="L2:M2"/>
    <mergeCell ref="L3:M3"/>
    <mergeCell ref="L4:M4"/>
    <mergeCell ref="L5:M5"/>
    <mergeCell ref="L6:M6"/>
    <mergeCell ref="I2:J2"/>
    <mergeCell ref="I3:J3"/>
    <mergeCell ref="I4:J4"/>
    <mergeCell ref="I5:J5"/>
    <mergeCell ref="I6:J6"/>
    <mergeCell ref="I7:J7"/>
    <mergeCell ref="R7:S7"/>
    <mergeCell ref="O2:P2"/>
    <mergeCell ref="O3:P3"/>
    <mergeCell ref="O4:P4"/>
    <mergeCell ref="O5:P5"/>
    <mergeCell ref="O6:P6"/>
    <mergeCell ref="O7:P7"/>
    <mergeCell ref="R2:S2"/>
    <mergeCell ref="R3:S3"/>
    <mergeCell ref="R4:S4"/>
    <mergeCell ref="R5:S5"/>
    <mergeCell ref="R6:S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6</vt:i4>
      </vt:variant>
    </vt:vector>
  </HeadingPairs>
  <TitlesOfParts>
    <vt:vector size="8" baseType="lpstr">
      <vt:lpstr>Arkusz1</vt:lpstr>
      <vt:lpstr>Arkusz2</vt:lpstr>
      <vt:lpstr>Arkusz1!_ftnref1</vt:lpstr>
      <vt:lpstr>Arkusz1!_ftnref2</vt:lpstr>
      <vt:lpstr>Arkusz1!_ftnref3</vt:lpstr>
      <vt:lpstr>Arkusz1!_ftnref4</vt:lpstr>
      <vt:lpstr>Arkusz1!_ftnref5</vt:lpstr>
      <vt:lpstr>Arkusz1!Obszar_wydruku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Sylwia Pietrzak</dc:creator>
  <cp:lastModifiedBy>Anna Kominiak</cp:lastModifiedBy>
  <cp:lastPrinted>2021-01-20T10:51:51Z</cp:lastPrinted>
  <dcterms:created xsi:type="dcterms:W3CDTF">2015-06-05T18:19:34Z</dcterms:created>
  <dcterms:modified xsi:type="dcterms:W3CDTF">2022-01-19T12:24:31Z</dcterms:modified>
</cp:coreProperties>
</file>